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4.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Headline figures" sheetId="2" state="visible" r:id="rId4"/>
    <sheet name="The 21 battlegrounds" sheetId="3" state="visible" r:id="rId5"/>
    <sheet name="All 301 councils" sheetId="4" state="visible" r:id="rId6"/>
    <sheet name="Method and sources" sheetId="5" state="visible" r:id="rId7"/>
  </sheets>
  <definedNames>
    <definedName function="false" hidden="false" localSheetId="3" name="_xlnm.Print_Titles" vbProcedure="false">'All 301 councils'!$4:$4</definedName>
    <definedName function="false" hidden="true" localSheetId="3" name="_xlnm._FilterDatabase" vbProcedure="false">'All 301 councils'!$A$4:$S$305</definedName>
    <definedName function="false" hidden="false" localSheetId="1" name="_xlnm.Print_Area" vbProcedure="false">'Headline figures'!$A$1:$G$45</definedName>
    <definedName function="false" hidden="false" localSheetId="0" name="_xlnm.Print_Area" vbProcedure="false">'Read me'!$A$1:$F$38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<sst xmlns="http://schemas.openxmlformats.org/spreadsheetml/2006/main" count="1975" uniqueCount="738">
  <si>
    <t xml:space="preserve">Green Belt battlegrounds</t>
  </si>
  <si>
    <t xml:space="preserve">Where England’s new planning rules meet the Green Belt: analysis by Planning By Design</t>
  </si>
  <si>
    <t xml:space="preserve">What this is</t>
  </si>
  <si>
    <t xml:space="preserve">Planning By Design has taken the Government’s 2025 Housing Delivery Test results and matched every English local planning authority against two further official datasets: MHCLG’s Green Belt statistics and the ONS measure of house prices against local earnings. The workbook contains the full joined dataset, so every figure can be checked back to its source.</t>
  </si>
  <si>
    <t xml:space="preserve">The headline findings</t>
  </si>
  <si>
    <t xml:space="preserve">•  Councils that scored below 75% on the 2025 Housing Delivery Test hold a quarter of England’s Green Belt, while covering under 12% of its land.</t>
  </si>
  <si>
    <t xml:space="preserve">•  Green Belt covers 27.1% of the land in those councils, against 12.5% across England.</t>
  </si>
  <si>
    <t xml:space="preserve">•  21 councils are Green Belt battlegrounds: below 75% on delivery, at least half Green Belt, and less affordable than the England average.</t>
  </si>
  <si>
    <t xml:space="preserve">•  Those 21 councils hold a sixth of England’s Green Belt and are 26,238 homes short of what was required of them over three years.</t>
  </si>
  <si>
    <t xml:space="preserve">•  Sevenoaks has the largest Green Belt area of any council below 75%. Tandridge has the highest share, at 93.9% of its land.</t>
  </si>
  <si>
    <t xml:space="preserve">What is in this workbook</t>
  </si>
  <si>
    <t xml:space="preserve">Headline figures</t>
  </si>
  <si>
    <t xml:space="preserve">The national numbers, each one a live formula on the full dataset.</t>
  </si>
  <si>
    <t xml:space="preserve">The 21 battlegrounds</t>
  </si>
  <si>
    <t xml:space="preserve">The 21 councils, with delivery, Green Belt and affordability side by side.</t>
  </si>
  <si>
    <t xml:space="preserve">All 301 councils</t>
  </si>
  <si>
    <t xml:space="preserve">Every English local planning authority, filterable and sortable.</t>
  </si>
  <si>
    <t xml:space="preserve">Method and sources</t>
  </si>
  <si>
    <t xml:space="preserve">How the datasets were joined, what was excluded and why.</t>
  </si>
  <si>
    <t xml:space="preserve">Using these figures</t>
  </si>
  <si>
    <t xml:space="preserve">Free to use. Please credit Planning By Design and link to the analysis:</t>
  </si>
  <si>
    <t xml:space="preserve">Read the full analysis</t>
  </si>
  <si>
    <t xml:space="preserve">Suggested wording: “according to analysis of official data by planning consultancy Planning By Design”.</t>
  </si>
  <si>
    <t xml:space="preserve">Interviews and further data</t>
  </si>
  <si>
    <t xml:space="preserve">Aaron Basi MRTPI, Chartered Town Planner and Head of Planning at Planning By Design, is available for interview. He has worked both applicant side and inside local authority planning departments.</t>
  </si>
  <si>
    <t xml:space="preserve">Press contact:</t>
  </si>
  <si>
    <t xml:space="preserve">Martin Black, The SEO Works, martin@seoworks.co.uk</t>
  </si>
  <si>
    <t xml:space="preserve">Official sources</t>
  </si>
  <si>
    <t xml:space="preserve">Housing Delivery Test: 2025 measurement, MHCLG</t>
  </si>
  <si>
    <t xml:space="preserve">Local authority Green Belt statistics for England 2025 to 2026, MHCLG</t>
  </si>
  <si>
    <t xml:space="preserve">Ratio of house price to workplace-based earnings, ONS</t>
  </si>
  <si>
    <t xml:space="preserve">Prepared September 2026. Updated 22 October 2026 with MHCLG Green Belt statistics for 2025 to 2026.</t>
  </si>
  <si>
    <t xml:space="preserve">Every figure below is a live formula on the All 301 councils tab. Change a threshold in the yellow cells and the whole table updates.</t>
  </si>
  <si>
    <t xml:space="preserve">Inputs and thresholds</t>
  </si>
  <si>
    <t xml:space="preserve">England Green Belt area at 31 March 2026 (ha)</t>
  </si>
  <si>
    <t xml:space="preserve">MHCLG Green Belt statistics 2025-26</t>
  </si>
  <si>
    <t xml:space="preserve">England land area (ha)</t>
  </si>
  <si>
    <t xml:space="preserve">England house price to earnings ratio, 2025</t>
  </si>
  <si>
    <t xml:space="preserve">ONS, England, 2025</t>
  </si>
  <si>
    <t xml:space="preserve">Housing Delivery Test threshold</t>
  </si>
  <si>
    <t xml:space="preserve">NPPF August 2026, Policy S5</t>
  </si>
  <si>
    <t xml:space="preserve">Green Belt share threshold for a battleground</t>
  </si>
  <si>
    <t xml:space="preserve">Planning By Design analytical choice</t>
  </si>
  <si>
    <t xml:space="preserve">The councils failing the Housing Delivery Test</t>
  </si>
  <si>
    <t xml:space="preserve">Councils below 75% included in the analysis (of 93)</t>
  </si>
  <si>
    <t xml:space="preserve">Green Belt inside those councils (ha)</t>
  </si>
  <si>
    <t xml:space="preserve">Share of England’s Green Belt</t>
  </si>
  <si>
    <t xml:space="preserve">Land area of those councils (ha)</t>
  </si>
  <si>
    <t xml:space="preserve">Share of England’s land</t>
  </si>
  <si>
    <t xml:space="preserve">Green Belt as a share of their combined land</t>
  </si>
  <si>
    <t xml:space="preserve">England: Green Belt as a share of land</t>
  </si>
  <si>
    <t xml:space="preserve">Councils below 75% with any Green Belt</t>
  </si>
  <si>
    <t xml:space="preserve">Councils below 75% that are at least half Green Belt</t>
  </si>
  <si>
    <t xml:space="preserve">Median price to earnings ratio: councils below 75%</t>
  </si>
  <si>
    <t xml:space="preserve">Median price to earnings ratio: councils at 95% or above</t>
  </si>
  <si>
    <t xml:space="preserve">Councils below 75% with a ratio of 10 or more</t>
  </si>
  <si>
    <t xml:space="preserve">Share of councils below 75% with a ratio of 10 or more</t>
  </si>
  <si>
    <t xml:space="preserve">Councils at 95% or above with a ratio of 10 or more</t>
  </si>
  <si>
    <t xml:space="preserve">Councils at 95% or above included</t>
  </si>
  <si>
    <t xml:space="preserve">Share of councils at 95% or above with a ratio of 10 or more</t>
  </si>
  <si>
    <t xml:space="preserve">Councils meeting all three tests: below 75% on delivery, at least half Green Belt, and less affordable than England</t>
  </si>
  <si>
    <t xml:space="preserve">Battleground councils</t>
  </si>
  <si>
    <t xml:space="preserve">Green Belt inside them (ha)</t>
  </si>
  <si>
    <t xml:space="preserve">Their combined three-year shortfall (homes)</t>
  </si>
  <si>
    <t xml:space="preserve">By Housing Delivery Test band</t>
  </si>
  <si>
    <t xml:space="preserve">Band</t>
  </si>
  <si>
    <t xml:space="preserve">Councils</t>
  </si>
  <si>
    <t xml:space="preserve">Green Belt (ha)</t>
  </si>
  <si>
    <t xml:space="preserve">Land (ha)</t>
  </si>
  <si>
    <t xml:space="preserve">Below 75%</t>
  </si>
  <si>
    <t xml:space="preserve">75% to 84%</t>
  </si>
  <si>
    <t xml:space="preserve">85% to 94%</t>
  </si>
  <si>
    <t xml:space="preserve">95% or above</t>
  </si>
  <si>
    <t xml:space="preserve">Total included</t>
  </si>
  <si>
    <t xml:space="preserve">MHCLG rounds Green Belt areas to the nearest 10 hectares, so council figures can sum slightly differently from the England total.</t>
  </si>
  <si>
    <t xml:space="preserve">The 21 Green Belt battlegrounds</t>
  </si>
  <si>
    <t xml:space="preserve">Councils below 75% on the 2025 Housing Delivery Test, where Green Belt covers at least half the land and homes cost more than the England average of 7.63 times local earnings.</t>
  </si>
  <si>
    <t xml:space="preserve">Council</t>
  </si>
  <si>
    <t xml:space="preserve">Region</t>
  </si>
  <si>
    <t xml:space="preserve">HDT 2025 result</t>
  </si>
  <si>
    <t xml:space="preserve">Homes required</t>
  </si>
  <si>
    <t xml:space="preserve">Homes delivered</t>
  </si>
  <si>
    <t xml:space="preserve">Shortfall</t>
  </si>
  <si>
    <t xml:space="preserve">Green Belt share of land</t>
  </si>
  <si>
    <t xml:space="preserve">Price to earnings ratio 2025</t>
  </si>
  <si>
    <t xml:space="preserve">All 21 battlegrounds</t>
  </si>
  <si>
    <t xml:space="preserve">Figures are looked up live from the All 301 councils tab, so nothing here is typed in by hand.</t>
  </si>
  <si>
    <t xml:space="preserve">All 301 English local planning authorities</t>
  </si>
  <si>
    <t xml:space="preserve">2025 Housing Delivery Test results joined to MHCLG Green Belt statistics and ONS 2025 house price to earnings ratios. Use the filters in row 4 to sort or narrow.</t>
  </si>
  <si>
    <t xml:space="preserve">Rank</t>
  </si>
  <si>
    <t xml:space="preserve">Local planning authority</t>
  </si>
  <si>
    <t xml:space="preserve">HDT band</t>
  </si>
  <si>
    <t xml:space="preserve">ONS code</t>
  </si>
  <si>
    <t xml:space="preserve">Total land (ha)</t>
  </si>
  <si>
    <t xml:space="preserve">Green Belt 50% or more</t>
  </si>
  <si>
    <t xml:space="preserve">Less affordable than England</t>
  </si>
  <si>
    <t xml:space="preserve">Battleground</t>
  </si>
  <si>
    <t xml:space="preserve">In analysis</t>
  </si>
  <si>
    <t xml:space="preserve">Join note</t>
  </si>
  <si>
    <t xml:space="preserve">Helper: ratio if below 75%</t>
  </si>
  <si>
    <t xml:space="preserve">Helper: ratio if 95% or above</t>
  </si>
  <si>
    <t xml:space="preserve">City of London</t>
  </si>
  <si>
    <t xml:space="preserve">London</t>
  </si>
  <si>
    <t xml:space="preserve">E09000001</t>
  </si>
  <si>
    <t xml:space="preserve">Yes</t>
  </si>
  <si>
    <t xml:space="preserve">Matched on ONS code</t>
  </si>
  <si>
    <t xml:space="preserve">Castle Point</t>
  </si>
  <si>
    <t xml:space="preserve">East of England</t>
  </si>
  <si>
    <t xml:space="preserve">E07000069</t>
  </si>
  <si>
    <t xml:space="preserve">Portsmouth</t>
  </si>
  <si>
    <t xml:space="preserve">South East</t>
  </si>
  <si>
    <t xml:space="preserve">E06000044</t>
  </si>
  <si>
    <t xml:space="preserve">Southend-on-Sea</t>
  </si>
  <si>
    <t xml:space="preserve">E06000033</t>
  </si>
  <si>
    <t xml:space="preserve">Basildon</t>
  </si>
  <si>
    <t xml:space="preserve">E07000066</t>
  </si>
  <si>
    <t xml:space="preserve">Eastbourne</t>
  </si>
  <si>
    <t xml:space="preserve">E07000061</t>
  </si>
  <si>
    <t xml:space="preserve">Gosport</t>
  </si>
  <si>
    <t xml:space="preserve">E07000088</t>
  </si>
  <si>
    <t xml:space="preserve">Sevenoaks</t>
  </si>
  <si>
    <t xml:space="preserve">E07000111</t>
  </si>
  <si>
    <t xml:space="preserve">Hertsmere</t>
  </si>
  <si>
    <t xml:space="preserve">E07000098</t>
  </si>
  <si>
    <t xml:space="preserve">Thurrock</t>
  </si>
  <si>
    <t xml:space="preserve">E06000034</t>
  </si>
  <si>
    <t xml:space="preserve">Southampton</t>
  </si>
  <si>
    <t xml:space="preserve">E06000045</t>
  </si>
  <si>
    <t xml:space="preserve">Redbridge</t>
  </si>
  <si>
    <t xml:space="preserve">E09000026</t>
  </si>
  <si>
    <t xml:space="preserve">Epsom and Ewell</t>
  </si>
  <si>
    <t xml:space="preserve">E07000208</t>
  </si>
  <si>
    <t xml:space="preserve">Spelthorne</t>
  </si>
  <si>
    <t xml:space="preserve">E07000213</t>
  </si>
  <si>
    <t xml:space="preserve">Sandwell</t>
  </si>
  <si>
    <t xml:space="preserve">West Midlands</t>
  </si>
  <si>
    <t xml:space="preserve">E08000028</t>
  </si>
  <si>
    <t xml:space="preserve">Rother</t>
  </si>
  <si>
    <t xml:space="preserve">E07000064</t>
  </si>
  <si>
    <t xml:space="preserve">Bournemouth, Christchurch and Poole</t>
  </si>
  <si>
    <t xml:space="preserve">South West</t>
  </si>
  <si>
    <t xml:space="preserve">E06000058</t>
  </si>
  <si>
    <t xml:space="preserve">Crawley</t>
  </si>
  <si>
    <t xml:space="preserve">E07000226</t>
  </si>
  <si>
    <t xml:space="preserve">Isle of Wight</t>
  </si>
  <si>
    <t xml:space="preserve">E06000046</t>
  </si>
  <si>
    <t xml:space="preserve">Tandridge</t>
  </si>
  <si>
    <t xml:space="preserve">E07000215</t>
  </si>
  <si>
    <t xml:space="preserve">Leicester</t>
  </si>
  <si>
    <t xml:space="preserve">East Midlands</t>
  </si>
  <si>
    <t xml:space="preserve">E06000016</t>
  </si>
  <si>
    <t xml:space="preserve">Lambeth</t>
  </si>
  <si>
    <t xml:space="preserve">E09000022</t>
  </si>
  <si>
    <t xml:space="preserve">Torbay</t>
  </si>
  <si>
    <t xml:space="preserve">E06000027</t>
  </si>
  <si>
    <t xml:space="preserve">Havering</t>
  </si>
  <si>
    <t xml:space="preserve">E09000016</t>
  </si>
  <si>
    <t xml:space="preserve">Bristol, City of</t>
  </si>
  <si>
    <t xml:space="preserve">E06000023</t>
  </si>
  <si>
    <t xml:space="preserve">Greenwich</t>
  </si>
  <si>
    <t xml:space="preserve">E09000011</t>
  </si>
  <si>
    <t xml:space="preserve">Stockport</t>
  </si>
  <si>
    <t xml:space="preserve">North West</t>
  </si>
  <si>
    <t xml:space="preserve">E08000007</t>
  </si>
  <si>
    <t xml:space="preserve">Hastings</t>
  </si>
  <si>
    <t xml:space="preserve">E07000062</t>
  </si>
  <si>
    <t xml:space="preserve">Horsham</t>
  </si>
  <si>
    <t xml:space="preserve">E07000227</t>
  </si>
  <si>
    <t xml:space="preserve">St Albans</t>
  </si>
  <si>
    <t xml:space="preserve">E07000240</t>
  </si>
  <si>
    <t xml:space="preserve">Welwyn Hatfield</t>
  </si>
  <si>
    <t xml:space="preserve">E07000241</t>
  </si>
  <si>
    <t xml:space="preserve">Coventry</t>
  </si>
  <si>
    <t xml:space="preserve">E08000026</t>
  </si>
  <si>
    <t xml:space="preserve">Three Rivers</t>
  </si>
  <si>
    <t xml:space="preserve">E07000102</t>
  </si>
  <si>
    <t xml:space="preserve">Tower Hamlets</t>
  </si>
  <si>
    <t xml:space="preserve">E09000030</t>
  </si>
  <si>
    <t xml:space="preserve">Adur</t>
  </si>
  <si>
    <t xml:space="preserve">E07000223</t>
  </si>
  <si>
    <t xml:space="preserve">Lancaster</t>
  </si>
  <si>
    <t xml:space="preserve">E07000121</t>
  </si>
  <si>
    <t xml:space="preserve">New Forest</t>
  </si>
  <si>
    <t xml:space="preserve">E07000091</t>
  </si>
  <si>
    <t xml:space="preserve">Erewash</t>
  </si>
  <si>
    <t xml:space="preserve">E07000036</t>
  </si>
  <si>
    <t xml:space="preserve">Brighton and Hove</t>
  </si>
  <si>
    <t xml:space="preserve">E06000043</t>
  </si>
  <si>
    <t xml:space="preserve">Dacorum</t>
  </si>
  <si>
    <t xml:space="preserve">E07000096</t>
  </si>
  <si>
    <t xml:space="preserve">Hackney</t>
  </si>
  <si>
    <t xml:space="preserve">E09000012</t>
  </si>
  <si>
    <t xml:space="preserve">Solihull</t>
  </si>
  <si>
    <t xml:space="preserve">E08000029</t>
  </si>
  <si>
    <t xml:space="preserve">South Tyneside</t>
  </si>
  <si>
    <t xml:space="preserve">North East</t>
  </si>
  <si>
    <t xml:space="preserve">E08000023</t>
  </si>
  <si>
    <t xml:space="preserve">Luton</t>
  </si>
  <si>
    <t xml:space="preserve">E06000032</t>
  </si>
  <si>
    <t xml:space="preserve">North Norfolk</t>
  </si>
  <si>
    <t xml:space="preserve">E07000147</t>
  </si>
  <si>
    <t xml:space="preserve">Slough</t>
  </si>
  <si>
    <t xml:space="preserve">E06000039</t>
  </si>
  <si>
    <t xml:space="preserve">Bradford</t>
  </si>
  <si>
    <t xml:space="preserve">Yorkshire and The Humber</t>
  </si>
  <si>
    <t xml:space="preserve">E08000032</t>
  </si>
  <si>
    <t xml:space="preserve">Cheltenham</t>
  </si>
  <si>
    <t xml:space="preserve">E07000078</t>
  </si>
  <si>
    <t xml:space="preserve">Walsall</t>
  </si>
  <si>
    <t xml:space="preserve">E08000030</t>
  </si>
  <si>
    <t xml:space="preserve">Brent</t>
  </si>
  <si>
    <t xml:space="preserve">E09000005</t>
  </si>
  <si>
    <t xml:space="preserve">Birmingham</t>
  </si>
  <si>
    <t xml:space="preserve">E08000025</t>
  </si>
  <si>
    <t xml:space="preserve">Folkestone and Hythe</t>
  </si>
  <si>
    <t xml:space="preserve">E07000112</t>
  </si>
  <si>
    <t xml:space="preserve">Mendip District Council</t>
  </si>
  <si>
    <t xml:space="preserve">E07000187</t>
  </si>
  <si>
    <t xml:space="preserve">n/a</t>
  </si>
  <si>
    <t xml:space="preserve">No</t>
  </si>
  <si>
    <t xml:space="preserve">Not matched: pre-2023 Somerset or Cumberland district code, not present in 2025-26 Green Belt or 2025 ONS tables</t>
  </si>
  <si>
    <t xml:space="preserve">Bromsgrove</t>
  </si>
  <si>
    <t xml:space="preserve">E07000234</t>
  </si>
  <si>
    <t xml:space="preserve">Sheffield</t>
  </si>
  <si>
    <t xml:space="preserve">E08000039</t>
  </si>
  <si>
    <t xml:space="preserve">Matched. Green Belt joined via pre-April 2025 code E08000019 following the Barnsley/Sheffield boundary change</t>
  </si>
  <si>
    <t xml:space="preserve">Barking and Dagenham</t>
  </si>
  <si>
    <t xml:space="preserve">E09000002</t>
  </si>
  <si>
    <t xml:space="preserve">Old Oak and Park Royal Development Corporation</t>
  </si>
  <si>
    <t xml:space="preserve">E51000002</t>
  </si>
  <si>
    <t xml:space="preserve">Not matched: development corporation with no district code (area sits within Brent, Ealing, and Hammersmith and Fulham)</t>
  </si>
  <si>
    <t xml:space="preserve">Elmbridge</t>
  </si>
  <si>
    <t xml:space="preserve">E07000207</t>
  </si>
  <si>
    <t xml:space="preserve">Wolverhampton</t>
  </si>
  <si>
    <t xml:space="preserve">E08000031</t>
  </si>
  <si>
    <t xml:space="preserve">Fareham</t>
  </si>
  <si>
    <t xml:space="preserve">E07000087</t>
  </si>
  <si>
    <t xml:space="preserve">Lewes</t>
  </si>
  <si>
    <t xml:space="preserve">E07000063</t>
  </si>
  <si>
    <t xml:space="preserve">Medway</t>
  </si>
  <si>
    <t xml:space="preserve">E06000035</t>
  </si>
  <si>
    <t xml:space="preserve">Ealing</t>
  </si>
  <si>
    <t xml:space="preserve">E09000009</t>
  </si>
  <si>
    <t xml:space="preserve">Gravesham</t>
  </si>
  <si>
    <t xml:space="preserve">E07000109</t>
  </si>
  <si>
    <t xml:space="preserve">Newham</t>
  </si>
  <si>
    <t xml:space="preserve">E09000025</t>
  </si>
  <si>
    <t xml:space="preserve">Charnwood</t>
  </si>
  <si>
    <t xml:space="preserve">E07000130</t>
  </si>
  <si>
    <t xml:space="preserve">Bromley</t>
  </si>
  <si>
    <t xml:space="preserve">E09000006</t>
  </si>
  <si>
    <t xml:space="preserve">Chorley</t>
  </si>
  <si>
    <t xml:space="preserve">E07000118</t>
  </si>
  <si>
    <t xml:space="preserve">Gloucester</t>
  </si>
  <si>
    <t xml:space="preserve">E07000081</t>
  </si>
  <si>
    <t xml:space="preserve">Ipswich</t>
  </si>
  <si>
    <t xml:space="preserve">E07000202</t>
  </si>
  <si>
    <t xml:space="preserve">Tonbridge and Malling</t>
  </si>
  <si>
    <t xml:space="preserve">E07000115</t>
  </si>
  <si>
    <t xml:space="preserve">Camden</t>
  </si>
  <si>
    <t xml:space="preserve">E09000007</t>
  </si>
  <si>
    <t xml:space="preserve">Merton</t>
  </si>
  <si>
    <t xml:space="preserve">E09000024</t>
  </si>
  <si>
    <t xml:space="preserve">Richmond upon Thames</t>
  </si>
  <si>
    <t xml:space="preserve">E09000027</t>
  </si>
  <si>
    <t xml:space="preserve">North Somerset</t>
  </si>
  <si>
    <t xml:space="preserve">E06000024</t>
  </si>
  <si>
    <t xml:space="preserve">Test Valley</t>
  </si>
  <si>
    <t xml:space="preserve">E07000093</t>
  </si>
  <si>
    <t xml:space="preserve">Kirklees</t>
  </si>
  <si>
    <t xml:space="preserve">E08000034</t>
  </si>
  <si>
    <t xml:space="preserve">North Tyneside</t>
  </si>
  <si>
    <t xml:space="preserve">E08000022</t>
  </si>
  <si>
    <t xml:space="preserve">Oxford</t>
  </si>
  <si>
    <t xml:space="preserve">E07000178</t>
  </si>
  <si>
    <t xml:space="preserve">Lewisham</t>
  </si>
  <si>
    <t xml:space="preserve">E09000023</t>
  </si>
  <si>
    <t xml:space="preserve">Epping Forest</t>
  </si>
  <si>
    <t xml:space="preserve">E07000072</t>
  </si>
  <si>
    <t xml:space="preserve">Stoke-on-Trent</t>
  </si>
  <si>
    <t xml:space="preserve">E06000021</t>
  </si>
  <si>
    <t xml:space="preserve">Kingston upon Thames</t>
  </si>
  <si>
    <t xml:space="preserve">E09000021</t>
  </si>
  <si>
    <t xml:space="preserve">Hillingdon</t>
  </si>
  <si>
    <t xml:space="preserve">E09000017</t>
  </si>
  <si>
    <t xml:space="preserve">Cotswold</t>
  </si>
  <si>
    <t xml:space="preserve">E07000079</t>
  </si>
  <si>
    <t xml:space="preserve">Southwark</t>
  </si>
  <si>
    <t xml:space="preserve">E09000028</t>
  </si>
  <si>
    <t xml:space="preserve">Islington</t>
  </si>
  <si>
    <t xml:space="preserve">E09000019</t>
  </si>
  <si>
    <t xml:space="preserve">Swale</t>
  </si>
  <si>
    <t xml:space="preserve">E07000113</t>
  </si>
  <si>
    <t xml:space="preserve">Thanet</t>
  </si>
  <si>
    <t xml:space="preserve">E07000114</t>
  </si>
  <si>
    <t xml:space="preserve">Derby</t>
  </si>
  <si>
    <t xml:space="preserve">E06000015</t>
  </si>
  <si>
    <t xml:space="preserve">Haringey</t>
  </si>
  <si>
    <t xml:space="preserve">E09000014</t>
  </si>
  <si>
    <t xml:space="preserve">Mole Valley</t>
  </si>
  <si>
    <t xml:space="preserve">E07000210</t>
  </si>
  <si>
    <t xml:space="preserve">Windsor and Maidenhead</t>
  </si>
  <si>
    <t xml:space="preserve">E06000040</t>
  </si>
  <si>
    <t xml:space="preserve">Ashford</t>
  </si>
  <si>
    <t xml:space="preserve">E07000105</t>
  </si>
  <si>
    <t xml:space="preserve">Barnsley</t>
  </si>
  <si>
    <t xml:space="preserve">E08000038</t>
  </si>
  <si>
    <t xml:space="preserve">Matched. Green Belt joined via pre-April 2025 code E08000016 following the Barnsley/Sheffield boundary change</t>
  </si>
  <si>
    <t xml:space="preserve">Manchester</t>
  </si>
  <si>
    <t xml:space="preserve">E08000003</t>
  </si>
  <si>
    <t xml:space="preserve">North Hertfordshire</t>
  </si>
  <si>
    <t xml:space="preserve">E07000099</t>
  </si>
  <si>
    <t xml:space="preserve">Hounslow</t>
  </si>
  <si>
    <t xml:space="preserve">E09000018</t>
  </si>
  <si>
    <t xml:space="preserve">Enfield</t>
  </si>
  <si>
    <t xml:space="preserve">E09000010</t>
  </si>
  <si>
    <t xml:space="preserve">Stevenage</t>
  </si>
  <si>
    <t xml:space="preserve">E07000243</t>
  </si>
  <si>
    <t xml:space="preserve">Teignbridge</t>
  </si>
  <si>
    <t xml:space="preserve">E07000045</t>
  </si>
  <si>
    <t xml:space="preserve">Kensington and Chelsea</t>
  </si>
  <si>
    <t xml:space="preserve">E09000020</t>
  </si>
  <si>
    <t xml:space="preserve">Canterbury</t>
  </si>
  <si>
    <t xml:space="preserve">E07000106</t>
  </si>
  <si>
    <t xml:space="preserve">East Hampshire</t>
  </si>
  <si>
    <t xml:space="preserve">E07000085</t>
  </si>
  <si>
    <t xml:space="preserve">Havant</t>
  </si>
  <si>
    <t xml:space="preserve">E07000090</t>
  </si>
  <si>
    <t xml:space="preserve">Sutton</t>
  </si>
  <si>
    <t xml:space="preserve">E09000029</t>
  </si>
  <si>
    <t xml:space="preserve">Cambridge</t>
  </si>
  <si>
    <t xml:space="preserve">E07000008</t>
  </si>
  <si>
    <t xml:space="preserve">Calderdale</t>
  </si>
  <si>
    <t xml:space="preserve">E08000033</t>
  </si>
  <si>
    <t xml:space="preserve">Trafford</t>
  </si>
  <si>
    <t xml:space="preserve">E08000009</t>
  </si>
  <si>
    <t xml:space="preserve">Arun</t>
  </si>
  <si>
    <t xml:space="preserve">E07000224</t>
  </si>
  <si>
    <t xml:space="preserve">East Devon</t>
  </si>
  <si>
    <t xml:space="preserve">E07000040</t>
  </si>
  <si>
    <t xml:space="preserve">Waltham Forest</t>
  </si>
  <si>
    <t xml:space="preserve">E09000031</t>
  </si>
  <si>
    <t xml:space="preserve">Stroud</t>
  </si>
  <si>
    <t xml:space="preserve">E07000082</t>
  </si>
  <si>
    <t xml:space="preserve">Bexley</t>
  </si>
  <si>
    <t xml:space="preserve">E09000004</t>
  </si>
  <si>
    <t xml:space="preserve">Blaby</t>
  </si>
  <si>
    <t xml:space="preserve">E07000129</t>
  </si>
  <si>
    <t xml:space="preserve">South Somerset</t>
  </si>
  <si>
    <t xml:space="preserve">E07000189</t>
  </si>
  <si>
    <t xml:space="preserve">Bolton</t>
  </si>
  <si>
    <t xml:space="preserve">E08000001</t>
  </si>
  <si>
    <t xml:space="preserve">Liverpool</t>
  </si>
  <si>
    <t xml:space="preserve">E08000012</t>
  </si>
  <si>
    <t xml:space="preserve">Newcastle upon Tyne</t>
  </si>
  <si>
    <t xml:space="preserve">E08000021</t>
  </si>
  <si>
    <t xml:space="preserve">Swindon</t>
  </si>
  <si>
    <t xml:space="preserve">E06000030</t>
  </si>
  <si>
    <t xml:space="preserve">York</t>
  </si>
  <si>
    <t xml:space="preserve">E06000014</t>
  </si>
  <si>
    <t xml:space="preserve">Plymouth</t>
  </si>
  <si>
    <t xml:space="preserve">E06000026</t>
  </si>
  <si>
    <t xml:space="preserve">South Hams</t>
  </si>
  <si>
    <t xml:space="preserve">E07000044</t>
  </si>
  <si>
    <t xml:space="preserve">West Devon</t>
  </si>
  <si>
    <t xml:space="preserve">E07000047</t>
  </si>
  <si>
    <t xml:space="preserve">Worcester</t>
  </si>
  <si>
    <t xml:space="preserve">E07000237</t>
  </si>
  <si>
    <t xml:space="preserve">Dorset</t>
  </si>
  <si>
    <t xml:space="preserve">E06000059</t>
  </si>
  <si>
    <t xml:space="preserve">Rutland</t>
  </si>
  <si>
    <t xml:space="preserve">E06000017</t>
  </si>
  <si>
    <t xml:space="preserve">Wealden</t>
  </si>
  <si>
    <t xml:space="preserve">E07000065</t>
  </si>
  <si>
    <t xml:space="preserve">West Suffolk</t>
  </si>
  <si>
    <t xml:space="preserve">E07000245</t>
  </si>
  <si>
    <t xml:space="preserve">Derbyshire Dales</t>
  </si>
  <si>
    <t xml:space="preserve">E07000035</t>
  </si>
  <si>
    <t xml:space="preserve">Harlow</t>
  </si>
  <si>
    <t xml:space="preserve">E07000073</t>
  </si>
  <si>
    <t xml:space="preserve">Hammersmith and Fulham</t>
  </si>
  <si>
    <t xml:space="preserve">E09000013</t>
  </si>
  <si>
    <t xml:space="preserve">East Suffolk</t>
  </si>
  <si>
    <t xml:space="preserve">E07000244</t>
  </si>
  <si>
    <t xml:space="preserve">Bath and North East Somerset</t>
  </si>
  <si>
    <t xml:space="preserve">E06000022</t>
  </si>
  <si>
    <t xml:space="preserve">Dudley</t>
  </si>
  <si>
    <t xml:space="preserve">E08000027</t>
  </si>
  <si>
    <t xml:space="preserve">Great Yarmouth</t>
  </si>
  <si>
    <t xml:space="preserve">E07000145</t>
  </si>
  <si>
    <t xml:space="preserve">Ashfield</t>
  </si>
  <si>
    <t xml:space="preserve">E07000170</t>
  </si>
  <si>
    <t xml:space="preserve">Maidstone</t>
  </si>
  <si>
    <t xml:space="preserve">E07000110</t>
  </si>
  <si>
    <t xml:space="preserve">Tunbridge Wells</t>
  </si>
  <si>
    <t xml:space="preserve">E07000116</t>
  </si>
  <si>
    <t xml:space="preserve">Wiltshire</t>
  </si>
  <si>
    <t xml:space="preserve">E06000054</t>
  </si>
  <si>
    <t xml:space="preserve">Basingstoke and Deane</t>
  </si>
  <si>
    <t xml:space="preserve">E07000084</t>
  </si>
  <si>
    <t xml:space="preserve">Bedford</t>
  </si>
  <si>
    <t xml:space="preserve">E06000055</t>
  </si>
  <si>
    <t xml:space="preserve">Cornwall</t>
  </si>
  <si>
    <t xml:space="preserve">E06000052</t>
  </si>
  <si>
    <t xml:space="preserve">Eastleigh</t>
  </si>
  <si>
    <t xml:space="preserve">E07000086</t>
  </si>
  <si>
    <t xml:space="preserve">Newcastle-under-Lyme</t>
  </si>
  <si>
    <t xml:space="preserve">E07000195</t>
  </si>
  <si>
    <t xml:space="preserve">Runnymede</t>
  </si>
  <si>
    <t xml:space="preserve">E07000212</t>
  </si>
  <si>
    <t xml:space="preserve">Buckinghamshire</t>
  </si>
  <si>
    <t xml:space="preserve">E06000060</t>
  </si>
  <si>
    <t xml:space="preserve">Watford</t>
  </si>
  <si>
    <t xml:space="preserve">E07000103</t>
  </si>
  <si>
    <t xml:space="preserve">Dartford</t>
  </si>
  <si>
    <t xml:space="preserve">E07000107</t>
  </si>
  <si>
    <t xml:space="preserve">Herefordshire, County of</t>
  </si>
  <si>
    <t xml:space="preserve">E06000019</t>
  </si>
  <si>
    <t xml:space="preserve">Rossendale</t>
  </si>
  <si>
    <t xml:space="preserve">E07000125</t>
  </si>
  <si>
    <t xml:space="preserve">South Kesteven</t>
  </si>
  <si>
    <t xml:space="preserve">E07000141</t>
  </si>
  <si>
    <t xml:space="preserve">Woking</t>
  </si>
  <si>
    <t xml:space="preserve">E07000217</t>
  </si>
  <si>
    <t xml:space="preserve">Barnet</t>
  </si>
  <si>
    <t xml:space="preserve">E09000003</t>
  </si>
  <si>
    <t xml:space="preserve">Surrey Heath</t>
  </si>
  <si>
    <t xml:space="preserve">E07000214</t>
  </si>
  <si>
    <t xml:space="preserve">King's Lynn and West Norfolk</t>
  </si>
  <si>
    <t xml:space="preserve">E07000146</t>
  </si>
  <si>
    <t xml:space="preserve">Peterborough</t>
  </si>
  <si>
    <t xml:space="preserve">E06000031</t>
  </si>
  <si>
    <t xml:space="preserve">Wokingham</t>
  </si>
  <si>
    <t xml:space="preserve">E06000041</t>
  </si>
  <si>
    <t xml:space="preserve">Somerset West and Taunton</t>
  </si>
  <si>
    <t xml:space="preserve">E07000246</t>
  </si>
  <si>
    <t xml:space="preserve">Malvern Hills</t>
  </si>
  <si>
    <t xml:space="preserve">E07000235</t>
  </si>
  <si>
    <t xml:space="preserve">Sedgemoor Council</t>
  </si>
  <si>
    <t xml:space="preserve">E07000188</t>
  </si>
  <si>
    <t xml:space="preserve">East Hertfordshire</t>
  </si>
  <si>
    <t xml:space="preserve">E07000242</t>
  </si>
  <si>
    <t xml:space="preserve">Exeter</t>
  </si>
  <si>
    <t xml:space="preserve">E07000041</t>
  </si>
  <si>
    <t xml:space="preserve">Guildford</t>
  </si>
  <si>
    <t xml:space="preserve">E07000209</t>
  </si>
  <si>
    <t xml:space="preserve">Reigate and Banstead</t>
  </si>
  <si>
    <t xml:space="preserve">E07000211</t>
  </si>
  <si>
    <t xml:space="preserve">Mid Devon</t>
  </si>
  <si>
    <t xml:space="preserve">E07000042</t>
  </si>
  <si>
    <t xml:space="preserve">Wychavon</t>
  </si>
  <si>
    <t xml:space="preserve">E07000238</t>
  </si>
  <si>
    <t xml:space="preserve">Bracknell Forest</t>
  </si>
  <si>
    <t xml:space="preserve">E06000036</t>
  </si>
  <si>
    <t xml:space="preserve">Mid Sussex</t>
  </si>
  <si>
    <t xml:space="preserve">E07000228</t>
  </si>
  <si>
    <t xml:space="preserve">West Oxfordshire</t>
  </si>
  <si>
    <t xml:space="preserve">E07000181</t>
  </si>
  <si>
    <t xml:space="preserve">West Northamptonshire</t>
  </si>
  <si>
    <t xml:space="preserve">E06000062</t>
  </si>
  <si>
    <t xml:space="preserve">Central Bedfordshire</t>
  </si>
  <si>
    <t xml:space="preserve">E06000056</t>
  </si>
  <si>
    <t xml:space="preserve">Gateshead</t>
  </si>
  <si>
    <t xml:space="preserve">E08000037</t>
  </si>
  <si>
    <t xml:space="preserve">Croydon</t>
  </si>
  <si>
    <t xml:space="preserve">E09000008</t>
  </si>
  <si>
    <t xml:space="preserve">Harrow</t>
  </si>
  <si>
    <t xml:space="preserve">E09000015</t>
  </si>
  <si>
    <t xml:space="preserve">Kingston upon Hull, City of</t>
  </si>
  <si>
    <t xml:space="preserve">E06000010</t>
  </si>
  <si>
    <t xml:space="preserve">Dover</t>
  </si>
  <si>
    <t xml:space="preserve">E07000108</t>
  </si>
  <si>
    <t xml:space="preserve">Nottingham</t>
  </si>
  <si>
    <t xml:space="preserve">E06000018</t>
  </si>
  <si>
    <t xml:space="preserve">Uttlesford</t>
  </si>
  <si>
    <t xml:space="preserve">E07000077</t>
  </si>
  <si>
    <t xml:space="preserve">North Northamptonshire</t>
  </si>
  <si>
    <t xml:space="preserve">E06000061</t>
  </si>
  <si>
    <t xml:space="preserve">Broxtowe</t>
  </si>
  <si>
    <t xml:space="preserve">E07000172</t>
  </si>
  <si>
    <t xml:space="preserve">Colchester</t>
  </si>
  <si>
    <t xml:space="preserve">E07000071</t>
  </si>
  <si>
    <t xml:space="preserve">Brentwood</t>
  </si>
  <si>
    <t xml:space="preserve">E07000068</t>
  </si>
  <si>
    <t xml:space="preserve">Broxbourne</t>
  </si>
  <si>
    <t xml:space="preserve">E07000095</t>
  </si>
  <si>
    <t xml:space="preserve">Chelmsford</t>
  </si>
  <si>
    <t xml:space="preserve">E07000070</t>
  </si>
  <si>
    <t xml:space="preserve">Rochford</t>
  </si>
  <si>
    <t xml:space="preserve">E07000075</t>
  </si>
  <si>
    <t xml:space="preserve">Broadland</t>
  </si>
  <si>
    <t xml:space="preserve">E07000144</t>
  </si>
  <si>
    <t xml:space="preserve">Norwich</t>
  </si>
  <si>
    <t xml:space="preserve">E07000148</t>
  </si>
  <si>
    <t xml:space="preserve">South Norfolk</t>
  </si>
  <si>
    <t xml:space="preserve">E07000149</t>
  </si>
  <si>
    <t xml:space="preserve">Wakefield</t>
  </si>
  <si>
    <t xml:space="preserve">E08000036</t>
  </si>
  <si>
    <t xml:space="preserve">Bury</t>
  </si>
  <si>
    <t xml:space="preserve">E08000002</t>
  </si>
  <si>
    <t xml:space="preserve">West Berkshire</t>
  </si>
  <si>
    <t xml:space="preserve">E06000037</t>
  </si>
  <si>
    <t xml:space="preserve">Cannock Chase</t>
  </si>
  <si>
    <t xml:space="preserve">E07000192</t>
  </si>
  <si>
    <t xml:space="preserve">Leeds</t>
  </si>
  <si>
    <t xml:space="preserve">E08000035</t>
  </si>
  <si>
    <t xml:space="preserve">Oldham</t>
  </si>
  <si>
    <t xml:space="preserve">E08000004</t>
  </si>
  <si>
    <t xml:space="preserve">East Cambridgeshire</t>
  </si>
  <si>
    <t xml:space="preserve">E07000009</t>
  </si>
  <si>
    <t xml:space="preserve">Fenland</t>
  </si>
  <si>
    <t xml:space="preserve">E07000010</t>
  </si>
  <si>
    <t xml:space="preserve">Waverley</t>
  </si>
  <si>
    <t xml:space="preserve">E07000216</t>
  </si>
  <si>
    <t xml:space="preserve">St. Helens</t>
  </si>
  <si>
    <t xml:space="preserve">E08000013</t>
  </si>
  <si>
    <t xml:space="preserve">Westminster</t>
  </si>
  <si>
    <t xml:space="preserve">E09000033</t>
  </si>
  <si>
    <t xml:space="preserve">High Peak</t>
  </si>
  <si>
    <t xml:space="preserve">E07000037</t>
  </si>
  <si>
    <t xml:space="preserve">North Devon</t>
  </si>
  <si>
    <t xml:space="preserve">E07000043</t>
  </si>
  <si>
    <t xml:space="preserve">Torridge</t>
  </si>
  <si>
    <t xml:space="preserve">E07000046</t>
  </si>
  <si>
    <t xml:space="preserve">Wirral</t>
  </si>
  <si>
    <t xml:space="preserve">E08000015</t>
  </si>
  <si>
    <t xml:space="preserve">Wandsworth</t>
  </si>
  <si>
    <t xml:space="preserve">E09000032</t>
  </si>
  <si>
    <t xml:space="preserve">Chichester</t>
  </si>
  <si>
    <t xml:space="preserve">E07000225</t>
  </si>
  <si>
    <t xml:space="preserve">Shropshire</t>
  </si>
  <si>
    <t xml:space="preserve">E06000051</t>
  </si>
  <si>
    <t xml:space="preserve">Gedling</t>
  </si>
  <si>
    <t xml:space="preserve">E07000173</t>
  </si>
  <si>
    <t xml:space="preserve">Rochdale</t>
  </si>
  <si>
    <t xml:space="preserve">E08000005</t>
  </si>
  <si>
    <t xml:space="preserve">Boston</t>
  </si>
  <si>
    <t xml:space="preserve">E07000136</t>
  </si>
  <si>
    <t xml:space="preserve">Forest of Dean</t>
  </si>
  <si>
    <t xml:space="preserve">E07000080</t>
  </si>
  <si>
    <t xml:space="preserve">Warwick</t>
  </si>
  <si>
    <t xml:space="preserve">E07000222</t>
  </si>
  <si>
    <t xml:space="preserve">East Lindsey</t>
  </si>
  <si>
    <t xml:space="preserve">E07000137</t>
  </si>
  <si>
    <t xml:space="preserve">Redditch</t>
  </si>
  <si>
    <t xml:space="preserve">E07000236</t>
  </si>
  <si>
    <t xml:space="preserve">County Durham</t>
  </si>
  <si>
    <t xml:space="preserve">E06000047</t>
  </si>
  <si>
    <t xml:space="preserve">Cherwell</t>
  </si>
  <si>
    <t xml:space="preserve">E07000177</t>
  </si>
  <si>
    <t xml:space="preserve">Hinckley and Bosworth</t>
  </si>
  <si>
    <t xml:space="preserve">E07000132</t>
  </si>
  <si>
    <t xml:space="preserve">Mansfield</t>
  </si>
  <si>
    <t xml:space="preserve">E07000174</t>
  </si>
  <si>
    <t xml:space="preserve">Warrington</t>
  </si>
  <si>
    <t xml:space="preserve">E06000007</t>
  </si>
  <si>
    <t xml:space="preserve">Pendle</t>
  </si>
  <si>
    <t xml:space="preserve">E07000122</t>
  </si>
  <si>
    <t xml:space="preserve">Sefton</t>
  </si>
  <si>
    <t xml:space="preserve">E08000014</t>
  </si>
  <si>
    <t xml:space="preserve">Huntingdonshire</t>
  </si>
  <si>
    <t xml:space="preserve">E07000011</t>
  </si>
  <si>
    <t xml:space="preserve">Reading</t>
  </si>
  <si>
    <t xml:space="preserve">E06000038</t>
  </si>
  <si>
    <t xml:space="preserve">Hart</t>
  </si>
  <si>
    <t xml:space="preserve">E07000089</t>
  </si>
  <si>
    <t xml:space="preserve">North Lincolnshire</t>
  </si>
  <si>
    <t xml:space="preserve">E06000013</t>
  </si>
  <si>
    <t xml:space="preserve">South Gloucestershire</t>
  </si>
  <si>
    <t xml:space="preserve">E06000025</t>
  </si>
  <si>
    <t xml:space="preserve">Harborough</t>
  </si>
  <si>
    <t xml:space="preserve">E07000131</t>
  </si>
  <si>
    <t xml:space="preserve">Newark and Sherwood</t>
  </si>
  <si>
    <t xml:space="preserve">E07000175</t>
  </si>
  <si>
    <t xml:space="preserve">Rotherham</t>
  </si>
  <si>
    <t xml:space="preserve">E08000018</t>
  </si>
  <si>
    <t xml:space="preserve">Lincoln</t>
  </si>
  <si>
    <t xml:space="preserve">E07000138</t>
  </si>
  <si>
    <t xml:space="preserve">North Kesteven</t>
  </si>
  <si>
    <t xml:space="preserve">E07000139</t>
  </si>
  <si>
    <t xml:space="preserve">West Lindsey</t>
  </si>
  <si>
    <t xml:space="preserve">E07000142</t>
  </si>
  <si>
    <t xml:space="preserve">Milton Keynes</t>
  </si>
  <si>
    <t xml:space="preserve">E06000042</t>
  </si>
  <si>
    <t xml:space="preserve">Worthing</t>
  </si>
  <si>
    <t xml:space="preserve">E07000229</t>
  </si>
  <si>
    <t xml:space="preserve">Maldon</t>
  </si>
  <si>
    <t xml:space="preserve">E07000074</t>
  </si>
  <si>
    <t xml:space="preserve">Breckland</t>
  </si>
  <si>
    <t xml:space="preserve">E07000143</t>
  </si>
  <si>
    <t xml:space="preserve">Babergh</t>
  </si>
  <si>
    <t xml:space="preserve">E07000200</t>
  </si>
  <si>
    <t xml:space="preserve">South Cambridgeshire</t>
  </si>
  <si>
    <t xml:space="preserve">E07000012</t>
  </si>
  <si>
    <t xml:space="preserve">Stafford</t>
  </si>
  <si>
    <t xml:space="preserve">E07000197</t>
  </si>
  <si>
    <t xml:space="preserve">Braintree</t>
  </si>
  <si>
    <t xml:space="preserve">E07000067</t>
  </si>
  <si>
    <t xml:space="preserve">Oadby and Wigston</t>
  </si>
  <si>
    <t xml:space="preserve">E07000135</t>
  </si>
  <si>
    <t xml:space="preserve">Stockton-on-Tees</t>
  </si>
  <si>
    <t xml:space="preserve">E06000004</t>
  </si>
  <si>
    <t xml:space="preserve">Tendring</t>
  </si>
  <si>
    <t xml:space="preserve">E07000076</t>
  </si>
  <si>
    <t xml:space="preserve">Wigan</t>
  </si>
  <si>
    <t xml:space="preserve">E08000010</t>
  </si>
  <si>
    <t xml:space="preserve">Blackpool</t>
  </si>
  <si>
    <t xml:space="preserve">E06000009</t>
  </si>
  <si>
    <t xml:space="preserve">Staffordshire Moorlands</t>
  </si>
  <si>
    <t xml:space="preserve">E07000198</t>
  </si>
  <si>
    <t xml:space="preserve">South Holland</t>
  </si>
  <si>
    <t xml:space="preserve">E07000140</t>
  </si>
  <si>
    <t xml:space="preserve">North Warwickshire</t>
  </si>
  <si>
    <t xml:space="preserve">E07000218</t>
  </si>
  <si>
    <t xml:space="preserve">Sunderland</t>
  </si>
  <si>
    <t xml:space="preserve">E08000024</t>
  </si>
  <si>
    <t xml:space="preserve">Chesterfield</t>
  </si>
  <si>
    <t xml:space="preserve">E07000034</t>
  </si>
  <si>
    <t xml:space="preserve">Halton</t>
  </si>
  <si>
    <t xml:space="preserve">E06000006</t>
  </si>
  <si>
    <t xml:space="preserve">South Oxfordshire</t>
  </si>
  <si>
    <t xml:space="preserve">E07000179</t>
  </si>
  <si>
    <t xml:space="preserve">South Staffordshire</t>
  </si>
  <si>
    <t xml:space="preserve">E07000196</t>
  </si>
  <si>
    <t xml:space="preserve">Rushcliffe</t>
  </si>
  <si>
    <t xml:space="preserve">E07000176</t>
  </si>
  <si>
    <t xml:space="preserve">Amber Valley</t>
  </si>
  <si>
    <t xml:space="preserve">E07000032</t>
  </si>
  <si>
    <t xml:space="preserve">Middlesbrough</t>
  </si>
  <si>
    <t xml:space="preserve">E06000002</t>
  </si>
  <si>
    <t xml:space="preserve">Winchester</t>
  </si>
  <si>
    <t xml:space="preserve">E07000094</t>
  </si>
  <si>
    <t xml:space="preserve">Fylde</t>
  </si>
  <si>
    <t xml:space="preserve">E07000119</t>
  </si>
  <si>
    <t xml:space="preserve">Rushmoor</t>
  </si>
  <si>
    <t xml:space="preserve">E07000092</t>
  </si>
  <si>
    <t xml:space="preserve">Salford</t>
  </si>
  <si>
    <t xml:space="preserve">E08000006</t>
  </si>
  <si>
    <t xml:space="preserve">East Staffordshire</t>
  </si>
  <si>
    <t xml:space="preserve">E07000193</t>
  </si>
  <si>
    <t xml:space="preserve">North West Leicestershire</t>
  </si>
  <si>
    <t xml:space="preserve">E07000134</t>
  </si>
  <si>
    <t xml:space="preserve">Rugby</t>
  </si>
  <si>
    <t xml:space="preserve">E07000220</t>
  </si>
  <si>
    <t xml:space="preserve">Melton</t>
  </si>
  <si>
    <t xml:space="preserve">E07000133</t>
  </si>
  <si>
    <t xml:space="preserve">Vale of White Horse</t>
  </si>
  <si>
    <t xml:space="preserve">E07000180</t>
  </si>
  <si>
    <t xml:space="preserve">South Derbyshire</t>
  </si>
  <si>
    <t xml:space="preserve">E07000039</t>
  </si>
  <si>
    <t xml:space="preserve">Stratford-on-Avon</t>
  </si>
  <si>
    <t xml:space="preserve">E07000221</t>
  </si>
  <si>
    <t xml:space="preserve">Bolsover</t>
  </si>
  <si>
    <t xml:space="preserve">E07000033</t>
  </si>
  <si>
    <t xml:space="preserve">Wyre Forest</t>
  </si>
  <si>
    <t xml:space="preserve">E07000239</t>
  </si>
  <si>
    <t xml:space="preserve">Cheshire East</t>
  </si>
  <si>
    <t xml:space="preserve">E06000049</t>
  </si>
  <si>
    <t xml:space="preserve">Doncaster</t>
  </si>
  <si>
    <t xml:space="preserve">E08000017</t>
  </si>
  <si>
    <t xml:space="preserve">North Yorkshire</t>
  </si>
  <si>
    <t xml:space="preserve">E06000065</t>
  </si>
  <si>
    <t xml:space="preserve">Tewkesbury</t>
  </si>
  <si>
    <t xml:space="preserve">E07000083</t>
  </si>
  <si>
    <t xml:space="preserve">Tamworth</t>
  </si>
  <si>
    <t xml:space="preserve">E07000199</t>
  </si>
  <si>
    <t xml:space="preserve">Nuneaton and Bedworth</t>
  </si>
  <si>
    <t xml:space="preserve">E07000219</t>
  </si>
  <si>
    <t xml:space="preserve">Carlisle</t>
  </si>
  <si>
    <t xml:space="preserve">E07000028</t>
  </si>
  <si>
    <t xml:space="preserve">Mid Suffolk</t>
  </si>
  <si>
    <t xml:space="preserve">E07000203</t>
  </si>
  <si>
    <t xml:space="preserve">Lichfield</t>
  </si>
  <si>
    <t xml:space="preserve">E07000194</t>
  </si>
  <si>
    <t xml:space="preserve">Tameside</t>
  </si>
  <si>
    <t xml:space="preserve">E08000008</t>
  </si>
  <si>
    <t xml:space="preserve">Wyre</t>
  </si>
  <si>
    <t xml:space="preserve">E07000128</t>
  </si>
  <si>
    <t xml:space="preserve">Cheshire West and Chester</t>
  </si>
  <si>
    <t xml:space="preserve">E06000050</t>
  </si>
  <si>
    <t xml:space="preserve">North East Lincolnshire</t>
  </si>
  <si>
    <t xml:space="preserve">E06000012</t>
  </si>
  <si>
    <t xml:space="preserve">Knowsley</t>
  </si>
  <si>
    <t xml:space="preserve">E08000011</t>
  </si>
  <si>
    <t xml:space="preserve">East Riding of Yorkshire</t>
  </si>
  <si>
    <t xml:space="preserve">E06000011</t>
  </si>
  <si>
    <t xml:space="preserve">Northumberland</t>
  </si>
  <si>
    <t xml:space="preserve">E06000057</t>
  </si>
  <si>
    <t xml:space="preserve">North East Derbyshire</t>
  </si>
  <si>
    <t xml:space="preserve">E07000038</t>
  </si>
  <si>
    <t xml:space="preserve">West Lancashire</t>
  </si>
  <si>
    <t xml:space="preserve">E07000127</t>
  </si>
  <si>
    <t xml:space="preserve">Darlington</t>
  </si>
  <si>
    <t xml:space="preserve">E06000005</t>
  </si>
  <si>
    <t xml:space="preserve">Westmorland and Furness</t>
  </si>
  <si>
    <t xml:space="preserve">E06000064</t>
  </si>
  <si>
    <t xml:space="preserve">Telford and Wrekin</t>
  </si>
  <si>
    <t xml:space="preserve">E06000020</t>
  </si>
  <si>
    <t xml:space="preserve">South Ribble</t>
  </si>
  <si>
    <t xml:space="preserve">E07000126</t>
  </si>
  <si>
    <t xml:space="preserve">Hartlepool</t>
  </si>
  <si>
    <t xml:space="preserve">E06000001</t>
  </si>
  <si>
    <t xml:space="preserve">Bassetlaw</t>
  </si>
  <si>
    <t xml:space="preserve">E07000171</t>
  </si>
  <si>
    <t xml:space="preserve">Blackburn with Darwen</t>
  </si>
  <si>
    <t xml:space="preserve">E06000008</t>
  </si>
  <si>
    <t xml:space="preserve">Hyndburn</t>
  </si>
  <si>
    <t xml:space="preserve">E07000120</t>
  </si>
  <si>
    <t xml:space="preserve">Ribble Valley</t>
  </si>
  <si>
    <t xml:space="preserve">E07000124</t>
  </si>
  <si>
    <t xml:space="preserve">Allerdale Borough</t>
  </si>
  <si>
    <t xml:space="preserve">E07000026</t>
  </si>
  <si>
    <t xml:space="preserve">Preston</t>
  </si>
  <si>
    <t xml:space="preserve">E07000123</t>
  </si>
  <si>
    <t xml:space="preserve">Burnley</t>
  </si>
  <si>
    <t xml:space="preserve">E07000117</t>
  </si>
  <si>
    <t xml:space="preserve">Redcar and Cleveland</t>
  </si>
  <si>
    <t xml:space="preserve">E06000003</t>
  </si>
  <si>
    <t xml:space="preserve">Copeland Borough Council</t>
  </si>
  <si>
    <t xml:space="preserve">E07000029</t>
  </si>
  <si>
    <t xml:space="preserve">Blue text is source data. Black text is calculated. Green Belt and affordability figures are not available for two authorities, marked n/a, for the reasons given in the join note and on the Method and sources tab.</t>
  </si>
  <si>
    <t xml:space="preserve">Sources</t>
  </si>
  <si>
    <t xml:space="preserve">Housing Delivery Test: 2025 measurement, MHCLG, published 17 August 2026. Covers the three years 2022/23 to 2024/25.</t>
  </si>
  <si>
    <t xml:space="preserve">View on GOV.UK</t>
  </si>
  <si>
    <t xml:space="preserve">Local authority Green Belt statistics for England: 2025 to 2026, MHCLG, published 22 October 2026. Green Belt area by local authority as at 31 March 2026.</t>
  </si>
  <si>
    <t xml:space="preserve">Ratio of house price to workplace-based earnings, ONS, released 26 March 2026. Median house price for the year to September 2025 divided by median full-time workplace-based earnings for April 2025. A higher number means less affordable.</t>
  </si>
  <si>
    <t xml:space="preserve">View on ONS</t>
  </si>
  <si>
    <t xml:space="preserve">How the datasets were joined</t>
  </si>
  <si>
    <t xml:space="preserve">All three datasets are joined on each council’s ONS code rather than its name.</t>
  </si>
  <si>
    <t xml:space="preserve">91 of the 93 councils below 75% match across all three. Mendip carries a district code from before Somerset Council was formed in 2023, and Old Oak and Park Royal Development Corporation has no district code. Somerset Council holds 850 hectares of Green Belt in total, so at most 850 hectares is unaccounted for.</t>
  </si>
  <si>
    <t xml:space="preserve">Sheffield and Barnsley carry new codes following a boundary change in April 2025. The Housing Delivery Test, ONS and 2025 to 2026 Green Belt files all use the new codes, so the three datasets join directly.</t>
  </si>
  <si>
    <t xml:space="preserve">Six further councils (South Somerset, Somerset West and Taunton, Sedgemoor, Carlisle, Allerdale and Copeland) do not match for the same reason as Mendip. None of them is below 75%.</t>
  </si>
  <si>
    <t xml:space="preserve">Definitions</t>
  </si>
  <si>
    <t xml:space="preserve">Green Belt: councils shown with a dash in the MHCLG table have no Green Belt and are counted as zero. MHCLG rounds areas to the nearest 10 hectares.</t>
  </si>
  <si>
    <t xml:space="preserve">Battleground: a council below 75% on the Housing Delivery Test, with Green Belt covering at least half its land, and a 2025 price to earnings ratio above the England figure of 7.63. The 50% threshold is Planning By Design’s own analytical choice.</t>
  </si>
  <si>
    <t xml:space="preserve">The finding does not depend on that threshold. Setting the Green Belt threshold anywhere between 25% and 60%, and the affordability threshold between 7.63 and 10, puts the qualifying councils at between 10.6% and 19.0% of England’s Green Belt.</t>
  </si>
  <si>
    <t xml:space="preserve">One important caveat</t>
  </si>
  <si>
    <t xml:space="preserve">Green Belt designation is not an allocation for housing, and a Housing Delivery Test result below 75% is not planning permission. A sub-75% result counts as evidence of unmet housing need for specific parts of the National Planning Policy Framework. Green Belt land remains subject to its own policy framework, and every proposal is still judged on its own merits.</t>
  </si>
</sst>
</file>

<file path=xl/styles.xml><?xml version="1.0" encoding="utf-8"?>
<styleSheet xmlns="http://schemas.openxmlformats.org/spreadsheetml/2006/main">
  <numFmts count="6">
    <numFmt numFmtId="164" formatCode="General"/>
    <numFmt numFmtId="165" formatCode="#,##0"/>
    <numFmt numFmtId="166" formatCode="0.00"/>
    <numFmt numFmtId="167" formatCode="0%"/>
    <numFmt numFmtId="168" formatCode="0"/>
    <numFmt numFmtId="169" formatCode="0.0%"/>
  </numFmts>
  <fonts count="13">
    <font>
      <sz val="11"/>
      <color theme="1"/>
      <name val="Calibri"/>
      <family val="2"/>
      <charset val="1"/>
    </font>
    <font>
      <sz val="10"/>
      <name val="Arial"/>
      <family val="0"/>
    </font>
    <font>
      <sz val="10"/>
      <name val="Arial"/>
      <family val="0"/>
    </font>
    <font>
      <sz val="10"/>
      <name val="Arial"/>
      <family val="0"/>
    </font>
    <font>
      <b val="true"/>
      <sz val="18"/>
      <name val="Arial"/>
      <family val="0"/>
      <charset val="1"/>
    </font>
    <font>
      <sz val="11"/>
      <color rgb="FF595959"/>
      <name val="Arial"/>
      <family val="0"/>
      <charset val="1"/>
    </font>
    <font>
      <b val="true"/>
      <sz val="12"/>
      <color rgb="FF2E7D32"/>
      <name val="Arial"/>
      <family val="0"/>
      <charset val="1"/>
    </font>
    <font>
      <sz val="10"/>
      <name val="Arial"/>
      <family val="0"/>
      <charset val="1"/>
    </font>
    <font>
      <b val="true"/>
      <sz val="10"/>
      <name val="Arial"/>
      <family val="0"/>
      <charset val="1"/>
    </font>
    <font>
      <u val="single"/>
      <sz val="10"/>
      <color rgb="FF0563C1"/>
      <name val="Arial"/>
      <family val="0"/>
      <charset val="1"/>
    </font>
    <font>
      <i val="true"/>
      <sz val="9"/>
      <color rgb="FF595959"/>
      <name val="Arial"/>
      <family val="0"/>
      <charset val="1"/>
    </font>
    <font>
      <sz val="10"/>
      <color rgb="FF0000FF"/>
      <name val="Arial"/>
      <family val="0"/>
      <charset val="1"/>
    </font>
    <font>
      <b val="true"/>
      <sz val="10"/>
      <color rgb="FFFFFFFF"/>
      <name val="Arial"/>
      <family val="0"/>
      <charset val="1"/>
    </font>
  </fonts>
  <fills count="5">
    <fill>
      <patternFill patternType="none"/>
    </fill>
    <fill>
      <patternFill patternType="gray125"/>
    </fill>
    <fill>
      <patternFill patternType="solid">
        <fgColor rgb="FFFFF2CC"/>
        <bgColor rgb="FFF7F7F7"/>
      </patternFill>
    </fill>
    <fill>
      <patternFill patternType="solid">
        <fgColor rgb="FF161616"/>
        <bgColor rgb="FF000000"/>
      </patternFill>
    </fill>
    <fill>
      <patternFill patternType="solid">
        <fgColor rgb="FFF7F7F7"/>
        <bgColor rgb="FFFFFFFF"/>
      </patternFill>
    </fill>
  </fills>
  <borders count="3">
    <border diagonalUp="false" diagonalDown="false">
      <left/>
      <right/>
      <top/>
      <bottom/>
      <diagonal/>
    </border>
    <border diagonalUp="false" diagonalDown="false">
      <left/>
      <right/>
      <top/>
      <bottom style="thin">
        <color rgb="FFD9D9D9"/>
      </bottom>
      <diagonal/>
    </border>
    <border diagonalUp="false" diagonalDown="false">
      <left/>
      <right/>
      <top style="thin">
        <color rgb="FF808080"/>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bottom" textRotation="0" wrapText="false" indent="0" shrinkToFit="false"/>
      <protection locked="true" hidden="false"/>
    </xf>
    <xf numFmtId="165" fontId="11" fillId="2"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6" fontId="11" fillId="2" borderId="0" xfId="0" applyFont="true" applyBorder="false" applyAlignment="true" applyProtection="false">
      <alignment horizontal="general" vertical="bottom" textRotation="0" wrapText="false" indent="0" shrinkToFit="false"/>
      <protection locked="true" hidden="false"/>
    </xf>
    <xf numFmtId="167" fontId="11" fillId="2" borderId="0" xfId="0" applyFont="true" applyBorder="false" applyAlignment="tru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bottom" textRotation="0" wrapText="false" indent="0" shrinkToFit="false"/>
      <protection locked="true" hidden="false"/>
    </xf>
    <xf numFmtId="168" fontId="8" fillId="0" borderId="1" xfId="0" applyFont="true" applyBorder="true" applyAlignment="true" applyProtection="false">
      <alignment horizontal="general" vertical="bottom" textRotation="0" wrapText="false" indent="0" shrinkToFit="false"/>
      <protection locked="true" hidden="false"/>
    </xf>
    <xf numFmtId="165" fontId="8" fillId="0" borderId="1" xfId="0" applyFont="true" applyBorder="true" applyAlignment="true" applyProtection="false">
      <alignment horizontal="general" vertical="bottom" textRotation="0" wrapText="false" indent="0" shrinkToFit="false"/>
      <protection locked="true" hidden="false"/>
    </xf>
    <xf numFmtId="169" fontId="8" fillId="0" borderId="1" xfId="0" applyFont="true" applyBorder="true" applyAlignment="true" applyProtection="false">
      <alignment horizontal="general" vertical="bottom" textRotation="0" wrapText="false" indent="0" shrinkToFit="false"/>
      <protection locked="true" hidden="false"/>
    </xf>
    <xf numFmtId="166" fontId="8" fillId="0" borderId="1" xfId="0" applyFont="true" applyBorder="true" applyAlignment="true" applyProtection="false">
      <alignment horizontal="general" vertical="bottom" textRotation="0" wrapText="false" indent="0" shrinkToFit="false"/>
      <protection locked="true" hidden="false"/>
    </xf>
    <xf numFmtId="164" fontId="12" fillId="3" borderId="0" xfId="0" applyFont="true" applyBorder="false" applyAlignment="true" applyProtection="false">
      <alignment horizontal="general" vertical="center" textRotation="0" wrapText="true" indent="0" shrinkToFit="false"/>
      <protection locked="true" hidden="false"/>
    </xf>
    <xf numFmtId="168" fontId="7" fillId="0" borderId="1" xfId="0" applyFont="true" applyBorder="true" applyAlignment="true" applyProtection="false">
      <alignment horizontal="general" vertical="bottom" textRotation="0" wrapText="false" indent="0" shrinkToFit="false"/>
      <protection locked="true" hidden="false"/>
    </xf>
    <xf numFmtId="165" fontId="7" fillId="0" borderId="1" xfId="0" applyFont="true" applyBorder="true" applyAlignment="true" applyProtection="false">
      <alignment horizontal="general" vertical="bottom" textRotation="0" wrapText="false" indent="0" shrinkToFit="false"/>
      <protection locked="true" hidden="false"/>
    </xf>
    <xf numFmtId="169" fontId="7" fillId="0" borderId="1" xfId="0" applyFont="true" applyBorder="true" applyAlignment="true" applyProtection="false">
      <alignment horizontal="general" vertical="bottom" textRotation="0" wrapText="false" indent="0" shrinkToFit="false"/>
      <protection locked="true" hidden="false"/>
    </xf>
    <xf numFmtId="168" fontId="8" fillId="0"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69" fontId="8" fillId="0" borderId="0" xfId="0" applyFont="true" applyBorder="false" applyAlignment="tru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general" vertical="bottom" textRotation="0" wrapText="false" indent="0" shrinkToFit="false"/>
      <protection locked="true" hidden="false"/>
    </xf>
    <xf numFmtId="167" fontId="7" fillId="0" borderId="1" xfId="0" applyFont="true" applyBorder="true" applyAlignment="true" applyProtection="false">
      <alignment horizontal="general" vertical="bottom" textRotation="0" wrapText="false" indent="0" shrinkToFit="false"/>
      <protection locked="true" hidden="false"/>
    </xf>
    <xf numFmtId="166" fontId="7" fillId="0" borderId="1" xfId="0" applyFont="true" applyBorder="true" applyAlignment="true" applyProtection="false">
      <alignment horizontal="general" vertical="bottom" textRotation="0" wrapText="false" indent="0" shrinkToFit="false"/>
      <protection locked="true" hidden="false"/>
    </xf>
    <xf numFmtId="164" fontId="8" fillId="4" borderId="1" xfId="0" applyFont="true" applyBorder="true" applyAlignment="true" applyProtection="false">
      <alignment horizontal="general" vertical="bottom" textRotation="0" wrapText="false" indent="0" shrinkToFit="false"/>
      <protection locked="true" hidden="false"/>
    </xf>
    <xf numFmtId="164" fontId="7" fillId="4" borderId="1" xfId="0" applyFont="true" applyBorder="true" applyAlignment="true" applyProtection="false">
      <alignment horizontal="general" vertical="bottom" textRotation="0" wrapText="false" indent="0" shrinkToFit="false"/>
      <protection locked="true" hidden="false"/>
    </xf>
    <xf numFmtId="167" fontId="7" fillId="4" borderId="1" xfId="0" applyFont="true" applyBorder="true" applyAlignment="true" applyProtection="false">
      <alignment horizontal="general" vertical="bottom" textRotation="0" wrapText="false" indent="0" shrinkToFit="false"/>
      <protection locked="true" hidden="false"/>
    </xf>
    <xf numFmtId="165" fontId="7" fillId="4" borderId="1" xfId="0" applyFont="true" applyBorder="true" applyAlignment="true" applyProtection="false">
      <alignment horizontal="general" vertical="bottom" textRotation="0" wrapText="false" indent="0" shrinkToFit="false"/>
      <protection locked="true" hidden="false"/>
    </xf>
    <xf numFmtId="169" fontId="7" fillId="4" borderId="1" xfId="0" applyFont="true" applyBorder="true" applyAlignment="true" applyProtection="false">
      <alignment horizontal="general" vertical="bottom" textRotation="0" wrapText="false" indent="0" shrinkToFit="false"/>
      <protection locked="true" hidden="false"/>
    </xf>
    <xf numFmtId="166" fontId="7" fillId="4" borderId="1" xfId="0" applyFont="true" applyBorder="true" applyAlignment="tru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general" vertical="bottom" textRotation="0" wrapText="false" indent="0" shrinkToFit="false"/>
      <protection locked="true" hidden="false"/>
    </xf>
    <xf numFmtId="164" fontId="0" fillId="0" borderId="2" xfId="0" applyFont="false" applyBorder="true" applyAlignment="true" applyProtection="false">
      <alignment horizontal="general" vertical="bottom" textRotation="0" wrapText="false" indent="0" shrinkToFit="false"/>
      <protection locked="true" hidden="false"/>
    </xf>
    <xf numFmtId="167" fontId="8" fillId="0" borderId="2" xfId="0" applyFont="true" applyBorder="true" applyAlignment="true" applyProtection="false">
      <alignment horizontal="general" vertical="bottom" textRotation="0" wrapText="false" indent="0" shrinkToFit="false"/>
      <protection locked="true" hidden="false"/>
    </xf>
    <xf numFmtId="165" fontId="8" fillId="0" borderId="2" xfId="0" applyFont="true" applyBorder="true" applyAlignment="tru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bottom" textRotation="0" wrapText="false" indent="0" shrinkToFit="false"/>
      <protection locked="true" hidden="false"/>
    </xf>
    <xf numFmtId="167" fontId="11" fillId="0" borderId="1" xfId="0" applyFont="true" applyBorder="true" applyAlignment="true" applyProtection="false">
      <alignment horizontal="general" vertical="bottom" textRotation="0" wrapText="false" indent="0" shrinkToFit="false"/>
      <protection locked="true" hidden="false"/>
    </xf>
    <xf numFmtId="165" fontId="11" fillId="0" borderId="1" xfId="0" applyFont="true" applyBorder="true" applyAlignment="true" applyProtection="false">
      <alignment horizontal="general" vertical="bottom" textRotation="0" wrapText="false" indent="0" shrinkToFit="false"/>
      <protection locked="true" hidden="false"/>
    </xf>
    <xf numFmtId="169" fontId="11" fillId="0" borderId="1" xfId="0" applyFont="true" applyBorder="true" applyAlignment="true" applyProtection="false">
      <alignment horizontal="general" vertical="bottom" textRotation="0" wrapText="false" indent="0" shrinkToFit="false"/>
      <protection locked="true" hidden="false"/>
    </xf>
    <xf numFmtId="166" fontId="11" fillId="0" borderId="1" xfId="0" applyFont="true" applyBorder="true" applyAlignment="true" applyProtection="false">
      <alignment horizontal="general" vertical="bottom" textRotation="0" wrapText="false" indent="0" shrinkToFit="false"/>
      <protection locked="true" hidden="false"/>
    </xf>
    <xf numFmtId="166" fontId="7" fillId="0" borderId="0" xfId="0" applyFont="true" applyBorder="false" applyAlignment="true" applyProtection="false">
      <alignment horizontal="general" vertical="bottom" textRotation="0" wrapText="false" indent="0" shrinkToFit="false"/>
      <protection locked="true" hidden="false"/>
    </xf>
    <xf numFmtId="164" fontId="11" fillId="4" borderId="1" xfId="0" applyFont="true" applyBorder="true" applyAlignment="true" applyProtection="false">
      <alignment horizontal="general" vertical="bottom" textRotation="0" wrapText="false" indent="0" shrinkToFit="false"/>
      <protection locked="true" hidden="false"/>
    </xf>
    <xf numFmtId="167" fontId="11" fillId="4" borderId="1" xfId="0" applyFont="true" applyBorder="true" applyAlignment="true" applyProtection="false">
      <alignment horizontal="general" vertical="bottom" textRotation="0" wrapText="false" indent="0" shrinkToFit="false"/>
      <protection locked="true" hidden="false"/>
    </xf>
    <xf numFmtId="165" fontId="11" fillId="4" borderId="1" xfId="0" applyFont="true" applyBorder="true" applyAlignment="true" applyProtection="false">
      <alignment horizontal="general" vertical="bottom" textRotation="0" wrapText="false" indent="0" shrinkToFit="false"/>
      <protection locked="true" hidden="false"/>
    </xf>
    <xf numFmtId="169" fontId="11" fillId="4" borderId="1" xfId="0" applyFont="true" applyBorder="true" applyAlignment="true" applyProtection="false">
      <alignment horizontal="general" vertical="bottom" textRotation="0" wrapText="false" indent="0" shrinkToFit="false"/>
      <protection locked="true" hidden="false"/>
    </xf>
    <xf numFmtId="166" fontId="11" fillId="4" borderId="1" xfId="0" applyFont="true" applyBorder="true" applyAlignment="true" applyProtection="false">
      <alignment horizontal="general" vertical="bottom" textRotation="0" wrapText="false" indent="0" shrinkToFit="false"/>
      <protection locked="true" hidden="false"/>
    </xf>
    <xf numFmtId="165" fontId="10" fillId="0" borderId="1" xfId="0" applyFont="true" applyBorder="true" applyAlignment="true" applyProtection="false">
      <alignment horizontal="general" vertical="bottom" textRotation="0" wrapText="false" indent="0" shrinkToFit="false"/>
      <protection locked="true" hidden="false"/>
    </xf>
    <xf numFmtId="169" fontId="10" fillId="0" borderId="1" xfId="0" applyFont="true" applyBorder="true" applyAlignment="true" applyProtection="false">
      <alignment horizontal="general" vertical="bottom" textRotation="0" wrapText="false" indent="0" shrinkToFit="false"/>
      <protection locked="true" hidden="false"/>
    </xf>
    <xf numFmtId="166" fontId="10" fillId="0" borderId="1" xfId="0" applyFont="true" applyBorder="true" applyAlignment="true" applyProtection="false">
      <alignment horizontal="general" vertical="bottom" textRotation="0" wrapText="false" indent="0" shrinkToFit="false"/>
      <protection locked="true" hidden="false"/>
    </xf>
    <xf numFmtId="165" fontId="10" fillId="4" borderId="1" xfId="0" applyFont="true" applyBorder="true" applyAlignment="true" applyProtection="false">
      <alignment horizontal="general" vertical="bottom" textRotation="0" wrapText="false" indent="0" shrinkToFit="false"/>
      <protection locked="true" hidden="false"/>
    </xf>
    <xf numFmtId="169" fontId="10" fillId="4" borderId="1" xfId="0" applyFont="true" applyBorder="true" applyAlignment="true" applyProtection="false">
      <alignment horizontal="general" vertical="bottom" textRotation="0" wrapText="false" indent="0" shrinkToFit="false"/>
      <protection locked="true" hidden="false"/>
    </xf>
    <xf numFmtId="166" fontId="10" fillId="4" borderId="1" xfId="0" applyFont="true" applyBorder="tru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ill>
        <patternFill patternType="solid">
          <fgColor rgb="FF161616"/>
          <bgColor rgb="FF000000"/>
        </patternFill>
      </fill>
    </dxf>
    <dxf>
      <fill>
        <patternFill patternType="solid">
          <fgColor rgb="FFE2EFDA"/>
          <bgColor rgb="FF000000"/>
        </patternFill>
      </fill>
    </dxf>
    <dxf>
      <fill>
        <patternFill patternType="solid">
          <fgColor rgb="FFF7F7F7"/>
          <bgColor rgb="FF000000"/>
        </patternFill>
      </fill>
    </dxf>
    <dxf>
      <fill>
        <patternFill patternType="solid">
          <bgColor rgb="FF000000"/>
        </patternFill>
      </fill>
    </dxf>
    <dxf>
      <fill>
        <patternFill patternType="solid">
          <fgColor rgb="FF0000FF"/>
          <bgColor rgb="FF000000"/>
        </patternFill>
      </fill>
    </dxf>
    <dxf>
      <fill>
        <patternFill patternType="solid">
          <fgColor rgb="FFFFFFFF"/>
          <bgColor rgb="FF000000"/>
        </patternFill>
      </fill>
    </dxf>
    <dxf>
      <fill>
        <patternFill patternType="solid">
          <fgColor rgb="FF595959"/>
          <bgColor rgb="FF000000"/>
        </patternFill>
      </fill>
    </dxf>
    <dxf>
      <fill>
        <patternFill>
          <bgColor rgb="FFE2EFDA"/>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F7F7F7"/>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2E7D32"/>
      <rgbColor rgb="FF161616"/>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planning-by-design.co.uk/green-belt-battlegrounds-new-planning-rules/" TargetMode="External"/><Relationship Id="rId2" Type="http://schemas.openxmlformats.org/officeDocument/2006/relationships/hyperlink" Target="https://www.gov.uk/government/publications/housing-delivery-test-2025-measurement" TargetMode="External"/><Relationship Id="rId3" Type="http://schemas.openxmlformats.org/officeDocument/2006/relationships/hyperlink" Target="https://www.gov.uk/government/statistics/local-authority-green-belt-statistics-for-england-2024-to-2025" TargetMode="External"/><Relationship Id="rId4" Type="http://schemas.openxmlformats.org/officeDocument/2006/relationships/hyperlink" Target="https://www.ons.gov.uk/peoplepopulationandcommunity/housing/datasets/ratioofhousepricetoworkplacebasedearningslowerquartileandmedian" TargetMode="External"/>
</Relationships>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hyperlink" Target="https://www.gov.uk/government/publications/housing-delivery-test-2025-measurement" TargetMode="External"/><Relationship Id="rId2" Type="http://schemas.openxmlformats.org/officeDocument/2006/relationships/hyperlink" Target="https://www.gov.uk/government/collections/green-belt-statistics" TargetMode="External"/><Relationship Id="rId3" Type="http://schemas.openxmlformats.org/officeDocument/2006/relationships/hyperlink" Target="https://www.ons.gov.uk/peoplepopulationandcommunity/housing/datasets/ratioofhousepricetoworkplacebasedearningslowerquartileandmedian"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D32"/>
    <pageSetUpPr fitToPage="true"/>
  </sheetPr>
  <dimension ref="A1:F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60"/>
    <col collapsed="false" customWidth="true" hidden="false" outlineLevel="0" max="6" min="3" style="1" width="14"/>
  </cols>
  <sheetData>
    <row r="1" customFormat="false" ht="21.75" hidden="false" customHeight="true" outlineLevel="0" collapsed="false">
      <c r="A1" s="2" t="s">
        <v>0</v>
      </c>
    </row>
    <row r="2" customFormat="false" ht="15" hidden="false" customHeight="true" outlineLevel="0" collapsed="false">
      <c r="A2" s="3" t="s">
        <v>1</v>
      </c>
    </row>
    <row r="4" customFormat="false" ht="15" hidden="false" customHeight="true" outlineLevel="0" collapsed="false">
      <c r="A4" s="4" t="s">
        <v>2</v>
      </c>
    </row>
    <row r="5" customFormat="false" ht="15" hidden="false" customHeight="true" outlineLevel="0" collapsed="false">
      <c r="A5" s="5" t="s">
        <v>3</v>
      </c>
      <c r="B5" s="5"/>
      <c r="C5" s="5"/>
      <c r="D5" s="5"/>
      <c r="E5" s="5"/>
      <c r="F5" s="5"/>
    </row>
    <row r="6" customFormat="false" ht="15" hidden="false" customHeight="true" outlineLevel="0" collapsed="false">
      <c r="A6" s="5"/>
      <c r="B6" s="5"/>
      <c r="C6" s="5"/>
      <c r="D6" s="5"/>
      <c r="E6" s="5"/>
      <c r="F6" s="5"/>
    </row>
    <row r="7" customFormat="false" ht="15" hidden="false" customHeight="true" outlineLevel="0" collapsed="false">
      <c r="A7" s="5"/>
      <c r="B7" s="5"/>
      <c r="C7" s="5"/>
      <c r="D7" s="5"/>
      <c r="E7" s="5"/>
      <c r="F7" s="5"/>
    </row>
    <row r="8" customFormat="false" ht="15" hidden="false" customHeight="true" outlineLevel="0" collapsed="false">
      <c r="A8" s="5"/>
      <c r="B8" s="5"/>
      <c r="C8" s="5"/>
      <c r="D8" s="5"/>
      <c r="E8" s="5"/>
      <c r="F8" s="5"/>
    </row>
    <row r="10" customFormat="false" ht="15" hidden="false" customHeight="true" outlineLevel="0" collapsed="false">
      <c r="A10" s="4" t="s">
        <v>4</v>
      </c>
    </row>
    <row r="11" customFormat="false" ht="15" hidden="false" customHeight="true" outlineLevel="0" collapsed="false">
      <c r="A11" s="6" t="s">
        <v>5</v>
      </c>
      <c r="B11" s="6"/>
      <c r="C11" s="6"/>
      <c r="D11" s="6"/>
      <c r="E11" s="6"/>
      <c r="F11" s="6"/>
    </row>
    <row r="12" customFormat="false" ht="15" hidden="false" customHeight="true" outlineLevel="0" collapsed="false">
      <c r="A12" s="6" t="s">
        <v>6</v>
      </c>
      <c r="B12" s="6"/>
      <c r="C12" s="6"/>
      <c r="D12" s="6"/>
      <c r="E12" s="6"/>
      <c r="F12" s="6"/>
    </row>
    <row r="13" customFormat="false" ht="15" hidden="false" customHeight="true" outlineLevel="0" collapsed="false">
      <c r="A13" s="6" t="s">
        <v>7</v>
      </c>
      <c r="B13" s="6"/>
      <c r="C13" s="6"/>
      <c r="D13" s="6"/>
      <c r="E13" s="6"/>
      <c r="F13" s="6"/>
    </row>
    <row r="14" customFormat="false" ht="15" hidden="false" customHeight="true" outlineLevel="0" collapsed="false">
      <c r="A14" s="6" t="s">
        <v>8</v>
      </c>
      <c r="B14" s="6"/>
      <c r="C14" s="6"/>
      <c r="D14" s="6"/>
      <c r="E14" s="6"/>
      <c r="F14" s="6"/>
    </row>
    <row r="15" customFormat="false" ht="15" hidden="false" customHeight="true" outlineLevel="0" collapsed="false">
      <c r="A15" s="6" t="s">
        <v>9</v>
      </c>
      <c r="B15" s="6"/>
      <c r="C15" s="6"/>
      <c r="D15" s="6"/>
      <c r="E15" s="6"/>
      <c r="F15" s="6"/>
    </row>
    <row r="17" customFormat="false" ht="15" hidden="false" customHeight="true" outlineLevel="0" collapsed="false">
      <c r="A17" s="4" t="s">
        <v>10</v>
      </c>
    </row>
    <row r="18" customFormat="false" ht="15" hidden="false" customHeight="true" outlineLevel="0" collapsed="false">
      <c r="A18" s="7" t="s">
        <v>11</v>
      </c>
      <c r="B18" s="8" t="s">
        <v>12</v>
      </c>
    </row>
    <row r="19" customFormat="false" ht="15" hidden="false" customHeight="true" outlineLevel="0" collapsed="false">
      <c r="A19" s="7" t="s">
        <v>13</v>
      </c>
      <c r="B19" s="8" t="s">
        <v>14</v>
      </c>
    </row>
    <row r="20" customFormat="false" ht="15" hidden="false" customHeight="true" outlineLevel="0" collapsed="false">
      <c r="A20" s="7" t="s">
        <v>15</v>
      </c>
      <c r="B20" s="8" t="s">
        <v>16</v>
      </c>
    </row>
    <row r="21" customFormat="false" ht="15" hidden="false" customHeight="true" outlineLevel="0" collapsed="false">
      <c r="A21" s="7" t="s">
        <v>17</v>
      </c>
      <c r="B21" s="8" t="s">
        <v>18</v>
      </c>
    </row>
    <row r="23" customFormat="false" ht="15" hidden="false" customHeight="true" outlineLevel="0" collapsed="false">
      <c r="A23" s="4" t="s">
        <v>19</v>
      </c>
    </row>
    <row r="24" customFormat="false" ht="15" hidden="false" customHeight="true" outlineLevel="0" collapsed="false">
      <c r="A24" s="6" t="s">
        <v>20</v>
      </c>
      <c r="B24" s="6"/>
      <c r="C24" s="6"/>
      <c r="D24" s="6"/>
      <c r="E24" s="6"/>
      <c r="F24" s="6"/>
    </row>
    <row r="25" customFormat="false" ht="15" hidden="false" customHeight="true" outlineLevel="0" collapsed="false">
      <c r="A25" s="9" t="s">
        <v>21</v>
      </c>
    </row>
    <row r="26" customFormat="false" ht="15" hidden="false" customHeight="true" outlineLevel="0" collapsed="false">
      <c r="A26" s="6" t="s">
        <v>22</v>
      </c>
      <c r="B26" s="6"/>
      <c r="C26" s="6"/>
      <c r="D26" s="6"/>
      <c r="E26" s="6"/>
      <c r="F26" s="6"/>
    </row>
    <row r="28" customFormat="false" ht="15" hidden="false" customHeight="true" outlineLevel="0" collapsed="false">
      <c r="A28" s="4" t="s">
        <v>23</v>
      </c>
    </row>
    <row r="29" customFormat="false" ht="15" hidden="false" customHeight="true" outlineLevel="0" collapsed="false">
      <c r="A29" s="5" t="s">
        <v>24</v>
      </c>
      <c r="B29" s="5"/>
      <c r="C29" s="5"/>
      <c r="D29" s="5"/>
      <c r="E29" s="5"/>
      <c r="F29" s="5"/>
    </row>
    <row r="30" customFormat="false" ht="15" hidden="false" customHeight="true" outlineLevel="0" collapsed="false">
      <c r="A30" s="5"/>
      <c r="B30" s="5"/>
      <c r="C30" s="5"/>
      <c r="D30" s="5"/>
      <c r="E30" s="5"/>
      <c r="F30" s="5"/>
    </row>
    <row r="31" customFormat="false" ht="15" hidden="false" customHeight="true" outlineLevel="0" collapsed="false">
      <c r="A31" s="7" t="s">
        <v>25</v>
      </c>
      <c r="B31" s="8" t="s">
        <v>26</v>
      </c>
    </row>
    <row r="33" customFormat="false" ht="15" hidden="false" customHeight="true" outlineLevel="0" collapsed="false">
      <c r="A33" s="4" t="s">
        <v>27</v>
      </c>
    </row>
    <row r="34" customFormat="false" ht="15" hidden="false" customHeight="true" outlineLevel="0" collapsed="false">
      <c r="A34" s="9" t="s">
        <v>28</v>
      </c>
    </row>
    <row r="35" customFormat="false" ht="15" hidden="false" customHeight="true" outlineLevel="0" collapsed="false">
      <c r="A35" s="9" t="s">
        <v>29</v>
      </c>
    </row>
    <row r="36" customFormat="false" ht="15" hidden="false" customHeight="true" outlineLevel="0" collapsed="false">
      <c r="A36" s="9" t="s">
        <v>30</v>
      </c>
    </row>
    <row r="38" customFormat="false" ht="15" hidden="false" customHeight="true" outlineLevel="0" collapsed="false">
      <c r="A38" s="10" t="s">
        <v>31</v>
      </c>
      <c r="B38" s="10"/>
      <c r="C38" s="10"/>
      <c r="D38" s="10"/>
      <c r="E38" s="10"/>
      <c r="F38" s="10"/>
    </row>
  </sheetData>
  <mergeCells count="10">
    <mergeCell ref="A5:F8"/>
    <mergeCell ref="A11:F11"/>
    <mergeCell ref="A12:F12"/>
    <mergeCell ref="A13:F13"/>
    <mergeCell ref="A14:F14"/>
    <mergeCell ref="A15:F15"/>
    <mergeCell ref="A24:F24"/>
    <mergeCell ref="A26:F26"/>
    <mergeCell ref="A29:F30"/>
    <mergeCell ref="A38:F38"/>
  </mergeCells>
  <hyperlinks>
    <hyperlink ref="A25" r:id="rId1" display="Read the full analysis"/>
    <hyperlink ref="A34" r:id="rId2" display="Housing Delivery Test: 2025 measurement, MHCLG"/>
    <hyperlink ref="A35" r:id="rId3" display="Local authority Green Belt statistics for England 2025 to 2026, MHCLG"/>
    <hyperlink ref="A36" r:id="rId4" display="Ratio of house price to workplace-based earnings, ONS"/>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56"/>
    <col collapsed="false" customWidth="true" hidden="false" outlineLevel="0" max="3" min="3" style="1" width="16"/>
    <col collapsed="false" customWidth="true" hidden="false" outlineLevel="0" max="4" min="4" style="1" width="34"/>
    <col collapsed="false" customWidth="true" hidden="false" outlineLevel="0" max="7" min="5" style="1" width="16"/>
  </cols>
  <sheetData>
    <row r="1" customFormat="false" ht="21.75" hidden="false" customHeight="true" outlineLevel="0" collapsed="false">
      <c r="A1" s="2" t="s">
        <v>11</v>
      </c>
    </row>
    <row r="2" customFormat="false" ht="15" hidden="false" customHeight="true" outlineLevel="0" collapsed="false">
      <c r="A2" s="3" t="s">
        <v>32</v>
      </c>
    </row>
    <row r="4" customFormat="false" ht="15" hidden="false" customHeight="true" outlineLevel="0" collapsed="false">
      <c r="A4" s="4" t="s">
        <v>33</v>
      </c>
    </row>
    <row r="6" customFormat="false" ht="15" hidden="false" customHeight="true" outlineLevel="0" collapsed="false">
      <c r="B6" s="8" t="s">
        <v>34</v>
      </c>
      <c r="C6" s="11" t="n">
        <v>1632730</v>
      </c>
      <c r="D6" s="12" t="s">
        <v>35</v>
      </c>
    </row>
    <row r="7" customFormat="false" ht="15" hidden="false" customHeight="true" outlineLevel="0" collapsed="false">
      <c r="B7" s="8" t="s">
        <v>36</v>
      </c>
      <c r="C7" s="11" t="n">
        <v>13046450</v>
      </c>
      <c r="D7" s="12" t="s">
        <v>35</v>
      </c>
    </row>
    <row r="8" customFormat="false" ht="15" hidden="false" customHeight="true" outlineLevel="0" collapsed="false">
      <c r="B8" s="8" t="s">
        <v>37</v>
      </c>
      <c r="C8" s="13" t="n">
        <v>7.63</v>
      </c>
      <c r="D8" s="12" t="s">
        <v>38</v>
      </c>
    </row>
    <row r="9" customFormat="false" ht="15" hidden="false" customHeight="true" outlineLevel="0" collapsed="false">
      <c r="B9" s="8" t="s">
        <v>39</v>
      </c>
      <c r="C9" s="14" t="n">
        <v>0.75</v>
      </c>
      <c r="D9" s="12" t="s">
        <v>40</v>
      </c>
    </row>
    <row r="10" customFormat="false" ht="15" hidden="false" customHeight="true" outlineLevel="0" collapsed="false">
      <c r="B10" s="8" t="s">
        <v>41</v>
      </c>
      <c r="C10" s="14" t="n">
        <v>0.5</v>
      </c>
      <c r="D10" s="12" t="s">
        <v>42</v>
      </c>
    </row>
    <row r="12" customFormat="false" ht="15" hidden="false" customHeight="true" outlineLevel="0" collapsed="false">
      <c r="A12" s="4" t="s">
        <v>43</v>
      </c>
    </row>
    <row r="13" customFormat="false" ht="15" hidden="false" customHeight="true" outlineLevel="0" collapsed="false">
      <c r="B13" s="15" t="s">
        <v>44</v>
      </c>
      <c r="C13" s="16" t="n">
        <f aca="false">COUNTIFS('All 301 councils'!$H$5:$H$305,"Below 75%",'All 301 councils'!$R$5:$R$305,"Yes")</f>
        <v>91</v>
      </c>
    </row>
    <row r="14" customFormat="false" ht="15" hidden="false" customHeight="true" outlineLevel="0" collapsed="false">
      <c r="B14" s="15" t="s">
        <v>45</v>
      </c>
      <c r="C14" s="17" t="n">
        <f aca="false">SUMIFS('All 301 councils'!$J$5:$J$305,'All 301 councils'!$H$5:$H$305,"Below 75%",'All 301 councils'!$R$5:$R$305,"Yes")</f>
        <v>418440</v>
      </c>
    </row>
    <row r="15" customFormat="false" ht="15" hidden="false" customHeight="true" outlineLevel="0" collapsed="false">
      <c r="B15" s="15" t="s">
        <v>46</v>
      </c>
      <c r="C15" s="18" t="n">
        <f aca="false">C14/C6</f>
        <v>0.256282422690831</v>
      </c>
    </row>
    <row r="16" customFormat="false" ht="15" hidden="false" customHeight="true" outlineLevel="0" collapsed="false">
      <c r="B16" s="15" t="s">
        <v>47</v>
      </c>
      <c r="C16" s="17" t="n">
        <f aca="false">SUMIFS('All 301 councils'!$K$5:$K$305,'All 301 councils'!$H$5:$H$305,"Below 75%",'All 301 councils'!$R$5:$R$305,"Yes")</f>
        <v>1545590</v>
      </c>
    </row>
    <row r="17" customFormat="false" ht="15" hidden="false" customHeight="true" outlineLevel="0" collapsed="false">
      <c r="B17" s="15" t="s">
        <v>48</v>
      </c>
      <c r="C17" s="18" t="n">
        <f aca="false">C16/C7</f>
        <v>0.118468242318792</v>
      </c>
    </row>
    <row r="18" customFormat="false" ht="15" hidden="false" customHeight="true" outlineLevel="0" collapsed="false">
      <c r="B18" s="15" t="s">
        <v>49</v>
      </c>
      <c r="C18" s="18" t="n">
        <f aca="false">C14/C16</f>
        <v>0.270731565292219</v>
      </c>
    </row>
    <row r="19" customFormat="false" ht="15" hidden="false" customHeight="true" outlineLevel="0" collapsed="false">
      <c r="B19" s="15" t="s">
        <v>50</v>
      </c>
      <c r="C19" s="18" t="n">
        <f aca="false">C6/C7</f>
        <v>0.125147453905085</v>
      </c>
    </row>
    <row r="20" customFormat="false" ht="15" hidden="false" customHeight="true" outlineLevel="0" collapsed="false">
      <c r="B20" s="15" t="s">
        <v>51</v>
      </c>
      <c r="C20" s="16" t="n">
        <f aca="false">COUNTIFS('All 301 councils'!$H$5:$H$305,"Below 75%",'All 301 councils'!$R$5:$R$305,"Yes",'All 301 councils'!$J$5:$J$305,"&gt;0")</f>
        <v>57</v>
      </c>
    </row>
    <row r="21" customFormat="false" ht="15" hidden="false" customHeight="true" outlineLevel="0" collapsed="false">
      <c r="B21" s="15" t="s">
        <v>52</v>
      </c>
      <c r="C21" s="16" t="n">
        <f aca="false">COUNTIFS('All 301 councils'!$H$5:$H$305,"Below 75%",'All 301 councils'!$R$5:$R$305,"Yes",'All 301 councils'!$L$5:$L$305,"&gt;="&amp;C10)</f>
        <v>25</v>
      </c>
    </row>
    <row r="22" customFormat="false" ht="15" hidden="false" customHeight="true" outlineLevel="0" collapsed="false">
      <c r="B22" s="15" t="s">
        <v>53</v>
      </c>
      <c r="C22" s="19" t="n">
        <f aca="false">MEDIAN('All 301 councils'!$T$5:$T$305)</f>
        <v>9.32</v>
      </c>
    </row>
    <row r="23" customFormat="false" ht="15" hidden="false" customHeight="true" outlineLevel="0" collapsed="false">
      <c r="B23" s="15" t="s">
        <v>54</v>
      </c>
      <c r="C23" s="19" t="n">
        <f aca="false">MEDIAN('All 301 councils'!$U$5:$U$305)</f>
        <v>7.46</v>
      </c>
    </row>
    <row r="24" customFormat="false" ht="15" hidden="false" customHeight="true" outlineLevel="0" collapsed="false">
      <c r="B24" s="15" t="s">
        <v>55</v>
      </c>
      <c r="C24" s="16" t="n">
        <f aca="false">COUNTIFS('All 301 councils'!$H$5:$H$305,"Below 75%",'All 301 councils'!$R$5:$R$305,"Yes",'All 301 councils'!$M$5:$M$305,"&gt;=10")</f>
        <v>39</v>
      </c>
    </row>
    <row r="25" customFormat="false" ht="15" hidden="false" customHeight="true" outlineLevel="0" collapsed="false">
      <c r="B25" s="15" t="s">
        <v>56</v>
      </c>
      <c r="C25" s="18" t="n">
        <f aca="false">C24/C13</f>
        <v>0.428571428571429</v>
      </c>
    </row>
    <row r="26" customFormat="false" ht="15" hidden="false" customHeight="true" outlineLevel="0" collapsed="false">
      <c r="B26" s="15" t="s">
        <v>57</v>
      </c>
      <c r="C26" s="16" t="n">
        <f aca="false">COUNTIFS('All 301 councils'!$H$5:$H$305,"95% or above",'All 301 councils'!$R$5:$R$305,"Yes",'All 301 councils'!$M$5:$M$305,"&gt;=10")</f>
        <v>27</v>
      </c>
    </row>
    <row r="27" customFormat="false" ht="15" hidden="false" customHeight="true" outlineLevel="0" collapsed="false">
      <c r="B27" s="15" t="s">
        <v>58</v>
      </c>
      <c r="C27" s="16" t="n">
        <f aca="false">COUNTIFS('All 301 councils'!$H$5:$H$305,"95% or above",'All 301 councils'!$R$5:$R$305,"Yes")</f>
        <v>149</v>
      </c>
    </row>
    <row r="28" customFormat="false" ht="15" hidden="false" customHeight="true" outlineLevel="0" collapsed="false">
      <c r="B28" s="15" t="s">
        <v>59</v>
      </c>
      <c r="C28" s="18" t="n">
        <f aca="false">C26/C27</f>
        <v>0.181208053691275</v>
      </c>
    </row>
    <row r="30" customFormat="false" ht="15" hidden="false" customHeight="true" outlineLevel="0" collapsed="false">
      <c r="A30" s="4" t="s">
        <v>13</v>
      </c>
    </row>
    <row r="31" customFormat="false" ht="15" hidden="false" customHeight="true" outlineLevel="0" collapsed="false">
      <c r="B31" s="12" t="s">
        <v>60</v>
      </c>
    </row>
    <row r="32" customFormat="false" ht="15" hidden="false" customHeight="true" outlineLevel="0" collapsed="false">
      <c r="B32" s="15" t="s">
        <v>61</v>
      </c>
      <c r="C32" s="16" t="n">
        <f aca="false">COUNTIF('All 301 councils'!$Q$5:$Q$305,"Yes")</f>
        <v>21</v>
      </c>
    </row>
    <row r="33" customFormat="false" ht="15" hidden="false" customHeight="true" outlineLevel="0" collapsed="false">
      <c r="B33" s="15" t="s">
        <v>62</v>
      </c>
      <c r="C33" s="17" t="n">
        <f aca="false">SUMIFS('All 301 councils'!$J$5:$J$305,'All 301 councils'!$Q$5:$Q$305,"Yes")</f>
        <v>272200</v>
      </c>
    </row>
    <row r="34" customFormat="false" ht="15" hidden="false" customHeight="true" outlineLevel="0" collapsed="false">
      <c r="B34" s="15" t="s">
        <v>46</v>
      </c>
      <c r="C34" s="18" t="n">
        <f aca="false">C33/C6</f>
        <v>0.166714643572422</v>
      </c>
    </row>
    <row r="35" customFormat="false" ht="15" hidden="false" customHeight="true" outlineLevel="0" collapsed="false">
      <c r="B35" s="15" t="s">
        <v>63</v>
      </c>
      <c r="C35" s="17" t="n">
        <f aca="false">SUMIFS('All 301 councils'!$G$5:$G$305,'All 301 councils'!$Q$5:$Q$305,"Yes")</f>
        <v>26238</v>
      </c>
    </row>
    <row r="37" customFormat="false" ht="15" hidden="false" customHeight="true" outlineLevel="0" collapsed="false">
      <c r="A37" s="4" t="s">
        <v>64</v>
      </c>
    </row>
    <row r="38" customFormat="false" ht="33.75" hidden="false" customHeight="true" outlineLevel="0" collapsed="false">
      <c r="B38" s="20" t="s">
        <v>65</v>
      </c>
      <c r="C38" s="20" t="s">
        <v>66</v>
      </c>
      <c r="D38" s="20" t="s">
        <v>67</v>
      </c>
      <c r="E38" s="20" t="s">
        <v>46</v>
      </c>
      <c r="F38" s="20" t="s">
        <v>68</v>
      </c>
      <c r="G38" s="20" t="s">
        <v>48</v>
      </c>
    </row>
    <row r="39" customFormat="false" ht="15" hidden="false" customHeight="true" outlineLevel="0" collapsed="false">
      <c r="B39" s="15" t="s">
        <v>69</v>
      </c>
      <c r="C39" s="21" t="n">
        <f aca="false">COUNTIFS('All 301 councils'!$H$5:$H$305,B39,'All 301 councils'!$R$5:$R$305,"Yes")</f>
        <v>91</v>
      </c>
      <c r="D39" s="22" t="n">
        <f aca="false">SUMIFS('All 301 councils'!$J$5:$J$305,'All 301 councils'!$H$5:$H$305,B39,'All 301 councils'!$R$5:$R$305,"Yes")</f>
        <v>418440</v>
      </c>
      <c r="E39" s="23" t="n">
        <f aca="false">D39/$C$6</f>
        <v>0.256282422690831</v>
      </c>
      <c r="F39" s="22" t="n">
        <f aca="false">SUMIFS('All 301 councils'!$K$5:$K$305,'All 301 councils'!$H$5:$H$305,B39,'All 301 councils'!$R$5:$R$305,"Yes")</f>
        <v>1545590</v>
      </c>
      <c r="G39" s="23" t="n">
        <f aca="false">F39/$C$7</f>
        <v>0.118468242318792</v>
      </c>
    </row>
    <row r="40" customFormat="false" ht="15" hidden="false" customHeight="true" outlineLevel="0" collapsed="false">
      <c r="B40" s="15" t="s">
        <v>70</v>
      </c>
      <c r="C40" s="21" t="n">
        <f aca="false">COUNTIFS('All 301 councils'!$H$5:$H$305,B40,'All 301 councils'!$R$5:$R$305,"Yes")</f>
        <v>19</v>
      </c>
      <c r="D40" s="22" t="n">
        <f aca="false">SUMIFS('All 301 councils'!$J$5:$J$305,'All 301 councils'!$H$5:$H$305,B40,'All 301 councils'!$R$5:$R$305,"Yes")</f>
        <v>74160</v>
      </c>
      <c r="E40" s="23" t="n">
        <f aca="false">D40/$C$6</f>
        <v>0.0454208595419941</v>
      </c>
      <c r="F40" s="22" t="n">
        <f aca="false">SUMIFS('All 301 councils'!$K$5:$K$305,'All 301 councils'!$H$5:$H$305,B40,'All 301 councils'!$R$5:$R$305,"Yes")</f>
        <v>475810</v>
      </c>
      <c r="G40" s="23" t="n">
        <f aca="false">F40/$C$7</f>
        <v>0.0364704574807706</v>
      </c>
    </row>
    <row r="41" customFormat="false" ht="15" hidden="false" customHeight="true" outlineLevel="0" collapsed="false">
      <c r="B41" s="15" t="s">
        <v>71</v>
      </c>
      <c r="C41" s="21" t="n">
        <f aca="false">COUNTIFS('All 301 councils'!$H$5:$H$305,B41,'All 301 councils'!$R$5:$R$305,"Yes")</f>
        <v>34</v>
      </c>
      <c r="D41" s="22" t="n">
        <f aca="false">SUMIFS('All 301 councils'!$J$5:$J$305,'All 301 councils'!$H$5:$H$305,B41,'All 301 councils'!$R$5:$R$305,"Yes")</f>
        <v>170360</v>
      </c>
      <c r="E41" s="23" t="n">
        <f aca="false">D41/$C$6</f>
        <v>0.104340582950028</v>
      </c>
      <c r="F41" s="22" t="n">
        <f aca="false">SUMIFS('All 301 councils'!$K$5:$K$305,'All 301 councils'!$H$5:$H$305,B41,'All 301 councils'!$R$5:$R$305,"Yes")</f>
        <v>2184320</v>
      </c>
      <c r="G41" s="23" t="n">
        <f aca="false">F41/$C$7</f>
        <v>0.167426388021263</v>
      </c>
    </row>
    <row r="42" customFormat="false" ht="15" hidden="false" customHeight="true" outlineLevel="0" collapsed="false">
      <c r="B42" s="15" t="s">
        <v>72</v>
      </c>
      <c r="C42" s="21" t="n">
        <f aca="false">COUNTIFS('All 301 councils'!$H$5:$H$305,B42,'All 301 councils'!$R$5:$R$305,"Yes")</f>
        <v>149</v>
      </c>
      <c r="D42" s="22" t="n">
        <f aca="false">SUMIFS('All 301 councils'!$J$5:$J$305,'All 301 councils'!$H$5:$H$305,B42,'All 301 councils'!$R$5:$R$305,"Yes")</f>
        <v>968910</v>
      </c>
      <c r="E42" s="23" t="n">
        <f aca="false">D42/$C$6</f>
        <v>0.593429409639071</v>
      </c>
      <c r="F42" s="22" t="n">
        <f aca="false">SUMIFS('All 301 councils'!$K$5:$K$305,'All 301 councils'!$H$5:$H$305,B42,'All 301 councils'!$R$5:$R$305,"Yes")</f>
        <v>8190250</v>
      </c>
      <c r="G42" s="23" t="n">
        <f aca="false">F42/$C$7</f>
        <v>0.627776138336482</v>
      </c>
    </row>
    <row r="43" customFormat="false" ht="15" hidden="false" customHeight="true" outlineLevel="0" collapsed="false">
      <c r="B43" s="7" t="s">
        <v>73</v>
      </c>
      <c r="C43" s="24" t="n">
        <f aca="false">SUM(C39:C42)</f>
        <v>293</v>
      </c>
      <c r="D43" s="25" t="n">
        <f aca="false">SUM(D39:D42)</f>
        <v>1631870</v>
      </c>
      <c r="E43" s="26" t="n">
        <f aca="false">SUM(E39:E42)</f>
        <v>0.999473274821924</v>
      </c>
      <c r="F43" s="25" t="n">
        <f aca="false">SUM(F39:F42)</f>
        <v>12395970</v>
      </c>
      <c r="G43" s="26" t="n">
        <f aca="false">SUM(G39:G42)</f>
        <v>0.950141226157307</v>
      </c>
    </row>
    <row r="45" customFormat="false" ht="15" hidden="false" customHeight="true" outlineLevel="0" collapsed="false">
      <c r="B45" s="12" t="s">
        <v>74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D32"/>
    <pageSetUpPr fitToPage="true"/>
  </sheetPr>
  <dimension ref="A1:I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24"/>
    <col collapsed="false" customWidth="true" hidden="false" outlineLevel="0" max="2" min="2" style="1" width="17"/>
    <col collapsed="false" customWidth="true" hidden="false" outlineLevel="0" max="5" min="3" style="1" width="11"/>
    <col collapsed="false" customWidth="true" hidden="false" outlineLevel="0" max="6" min="6" style="1" width="10"/>
    <col collapsed="false" customWidth="true" hidden="false" outlineLevel="0" max="7" min="7" style="1" width="12"/>
    <col collapsed="false" customWidth="true" hidden="false" outlineLevel="0" max="9" min="8" style="1" width="13"/>
  </cols>
  <sheetData>
    <row r="1" customFormat="false" ht="21.75" hidden="false" customHeight="true" outlineLevel="0" collapsed="false">
      <c r="A1" s="2" t="s">
        <v>75</v>
      </c>
    </row>
    <row r="2" customFormat="false" ht="15" hidden="false" customHeight="true" outlineLevel="0" collapsed="false">
      <c r="A2" s="3" t="s">
        <v>76</v>
      </c>
    </row>
    <row r="4" customFormat="false" ht="42" hidden="false" customHeight="true" outlineLevel="0" collapsed="false">
      <c r="A4" s="20" t="s">
        <v>77</v>
      </c>
      <c r="B4" s="20" t="s">
        <v>78</v>
      </c>
      <c r="C4" s="20" t="s">
        <v>79</v>
      </c>
      <c r="D4" s="20" t="s">
        <v>80</v>
      </c>
      <c r="E4" s="20" t="s">
        <v>81</v>
      </c>
      <c r="F4" s="20" t="s">
        <v>82</v>
      </c>
      <c r="G4" s="20" t="s">
        <v>67</v>
      </c>
      <c r="H4" s="20" t="s">
        <v>83</v>
      </c>
      <c r="I4" s="20" t="s">
        <v>84</v>
      </c>
    </row>
    <row r="5" customFormat="false" ht="15" hidden="false" customHeight="true" outlineLevel="0" collapsed="false">
      <c r="A5" s="27" t="str">
        <f aca="false">INDEX('All 301 councils'!$B$5:$B$305,MATCH("E07000069",'All 301 councils'!$I$5:$I$305,0))</f>
        <v>Castle Point</v>
      </c>
      <c r="B5" s="15" t="str">
        <f aca="false">INDEX('All 301 councils'!$C$5:$C$305,MATCH("E07000069",'All 301 councils'!$I$5:$I$305,0))</f>
        <v>East of England</v>
      </c>
      <c r="C5" s="28" t="n">
        <f aca="false">INDEX('All 301 councils'!$D$5:$D$305,MATCH("E07000069",'All 301 councils'!$I$5:$I$305,0))</f>
        <v>0.11</v>
      </c>
      <c r="D5" s="22" t="n">
        <f aca="false">INDEX('All 301 councils'!$E$5:$E$305,MATCH("E07000069",'All 301 councils'!$I$5:$I$305,0))</f>
        <v>1052</v>
      </c>
      <c r="E5" s="22" t="n">
        <f aca="false">INDEX('All 301 councils'!$F$5:$F$305,MATCH("E07000069",'All 301 councils'!$I$5:$I$305,0))</f>
        <v>119</v>
      </c>
      <c r="F5" s="22" t="n">
        <f aca="false">INDEX('All 301 councils'!$G$5:$G$305,MATCH("E07000069",'All 301 councils'!$I$5:$I$305,0))</f>
        <v>933</v>
      </c>
      <c r="G5" s="22" t="n">
        <f aca="false">INDEX('All 301 councils'!$J$5:$J$305,MATCH("E07000069",'All 301 councils'!$I$5:$I$305,0))</f>
        <v>2500</v>
      </c>
      <c r="H5" s="23" t="n">
        <f aca="false">INDEX('All 301 councils'!$L$5:$L$305,MATCH("E07000069",'All 301 councils'!$I$5:$I$305,0))</f>
        <v>0.559</v>
      </c>
      <c r="I5" s="29" t="n">
        <f aca="false">INDEX('All 301 councils'!$M$5:$M$305,MATCH("E07000069",'All 301 councils'!$I$5:$I$305,0))</f>
        <v>9.81</v>
      </c>
    </row>
    <row r="6" customFormat="false" ht="15" hidden="false" customHeight="true" outlineLevel="0" collapsed="false">
      <c r="A6" s="30" t="str">
        <f aca="false">INDEX('All 301 councils'!$B$5:$B$305,MATCH("E07000066",'All 301 councils'!$I$5:$I$305,0))</f>
        <v>Basildon</v>
      </c>
      <c r="B6" s="31" t="str">
        <f aca="false">INDEX('All 301 councils'!$C$5:$C$305,MATCH("E07000066",'All 301 councils'!$I$5:$I$305,0))</f>
        <v>East of England</v>
      </c>
      <c r="C6" s="32" t="n">
        <f aca="false">INDEX('All 301 councils'!$D$5:$D$305,MATCH("E07000066",'All 301 councils'!$I$5:$I$305,0))</f>
        <v>0.23</v>
      </c>
      <c r="D6" s="33" t="n">
        <f aca="false">INDEX('All 301 councils'!$E$5:$E$305,MATCH("E07000066",'All 301 councils'!$I$5:$I$305,0))</f>
        <v>3123</v>
      </c>
      <c r="E6" s="33" t="n">
        <f aca="false">INDEX('All 301 councils'!$F$5:$F$305,MATCH("E07000066",'All 301 councils'!$I$5:$I$305,0))</f>
        <v>731</v>
      </c>
      <c r="F6" s="33" t="n">
        <f aca="false">INDEX('All 301 councils'!$G$5:$G$305,MATCH("E07000066",'All 301 councils'!$I$5:$I$305,0))</f>
        <v>2392</v>
      </c>
      <c r="G6" s="33" t="n">
        <f aca="false">INDEX('All 301 councils'!$J$5:$J$305,MATCH("E07000066",'All 301 councils'!$I$5:$I$305,0))</f>
        <v>6900</v>
      </c>
      <c r="H6" s="34" t="n">
        <f aca="false">INDEX('All 301 councils'!$L$5:$L$305,MATCH("E07000066",'All 301 councils'!$I$5:$I$305,0))</f>
        <v>0.627</v>
      </c>
      <c r="I6" s="35" t="n">
        <f aca="false">INDEX('All 301 councils'!$M$5:$M$305,MATCH("E07000066",'All 301 councils'!$I$5:$I$305,0))</f>
        <v>9.66</v>
      </c>
    </row>
    <row r="7" customFormat="false" ht="15" hidden="false" customHeight="true" outlineLevel="0" collapsed="false">
      <c r="A7" s="27" t="str">
        <f aca="false">INDEX('All 301 councils'!$B$5:$B$305,MATCH("E07000111",'All 301 councils'!$I$5:$I$305,0))</f>
        <v>Sevenoaks</v>
      </c>
      <c r="B7" s="15" t="str">
        <f aca="false">INDEX('All 301 councils'!$C$5:$C$305,MATCH("E07000111",'All 301 councils'!$I$5:$I$305,0))</f>
        <v>South East</v>
      </c>
      <c r="C7" s="28" t="n">
        <f aca="false">INDEX('All 301 councils'!$D$5:$D$305,MATCH("E07000111",'All 301 councils'!$I$5:$I$305,0))</f>
        <v>0.25</v>
      </c>
      <c r="D7" s="22" t="n">
        <f aca="false">INDEX('All 301 councils'!$E$5:$E$305,MATCH("E07000111",'All 301 councils'!$I$5:$I$305,0))</f>
        <v>2130</v>
      </c>
      <c r="E7" s="22" t="n">
        <f aca="false">INDEX('All 301 councils'!$F$5:$F$305,MATCH("E07000111",'All 301 councils'!$I$5:$I$305,0))</f>
        <v>523</v>
      </c>
      <c r="F7" s="22" t="n">
        <f aca="false">INDEX('All 301 councils'!$G$5:$G$305,MATCH("E07000111",'All 301 councils'!$I$5:$I$305,0))</f>
        <v>1607</v>
      </c>
      <c r="G7" s="22" t="n">
        <f aca="false">INDEX('All 301 councils'!$J$5:$J$305,MATCH("E07000111",'All 301 councils'!$I$5:$I$305,0))</f>
        <v>34390</v>
      </c>
      <c r="H7" s="23" t="n">
        <f aca="false">INDEX('All 301 councils'!$L$5:$L$305,MATCH("E07000111",'All 301 councils'!$I$5:$I$305,0))</f>
        <v>0.929</v>
      </c>
      <c r="I7" s="29" t="n">
        <f aca="false">INDEX('All 301 councils'!$M$5:$M$305,MATCH("E07000111",'All 301 councils'!$I$5:$I$305,0))</f>
        <v>13.43</v>
      </c>
    </row>
    <row r="8" customFormat="false" ht="15" hidden="false" customHeight="true" outlineLevel="0" collapsed="false">
      <c r="A8" s="30" t="str">
        <f aca="false">INDEX('All 301 councils'!$B$5:$B$305,MATCH("E07000098",'All 301 councils'!$I$5:$I$305,0))</f>
        <v>Hertsmere</v>
      </c>
      <c r="B8" s="31" t="str">
        <f aca="false">INDEX('All 301 councils'!$C$5:$C$305,MATCH("E07000098",'All 301 councils'!$I$5:$I$305,0))</f>
        <v>East of England</v>
      </c>
      <c r="C8" s="32" t="n">
        <f aca="false">INDEX('All 301 councils'!$D$5:$D$305,MATCH("E07000098",'All 301 councils'!$I$5:$I$305,0))</f>
        <v>0.26</v>
      </c>
      <c r="D8" s="33" t="n">
        <f aca="false">INDEX('All 301 councils'!$E$5:$E$305,MATCH("E07000098",'All 301 councils'!$I$5:$I$305,0))</f>
        <v>2181</v>
      </c>
      <c r="E8" s="33" t="n">
        <f aca="false">INDEX('All 301 councils'!$F$5:$F$305,MATCH("E07000098",'All 301 councils'!$I$5:$I$305,0))</f>
        <v>567</v>
      </c>
      <c r="F8" s="33" t="n">
        <f aca="false">INDEX('All 301 councils'!$G$5:$G$305,MATCH("E07000098",'All 301 councils'!$I$5:$I$305,0))</f>
        <v>1614</v>
      </c>
      <c r="G8" s="33" t="n">
        <f aca="false">INDEX('All 301 councils'!$J$5:$J$305,MATCH("E07000098",'All 301 councils'!$I$5:$I$305,0))</f>
        <v>7980</v>
      </c>
      <c r="H8" s="34" t="n">
        <f aca="false">INDEX('All 301 councils'!$L$5:$L$305,MATCH("E07000098",'All 301 councils'!$I$5:$I$305,0))</f>
        <v>0.789</v>
      </c>
      <c r="I8" s="35" t="n">
        <f aca="false">INDEX('All 301 councils'!$M$5:$M$305,MATCH("E07000098",'All 301 councils'!$I$5:$I$305,0))</f>
        <v>11.92</v>
      </c>
    </row>
    <row r="9" customFormat="false" ht="15" hidden="false" customHeight="true" outlineLevel="0" collapsed="false">
      <c r="A9" s="27" t="str">
        <f aca="false">INDEX('All 301 councils'!$B$5:$B$305,MATCH("E06000034",'All 301 councils'!$I$5:$I$305,0))</f>
        <v>Thurrock</v>
      </c>
      <c r="B9" s="15" t="str">
        <f aca="false">INDEX('All 301 councils'!$C$5:$C$305,MATCH("E06000034",'All 301 councils'!$I$5:$I$305,0))</f>
        <v>East of England</v>
      </c>
      <c r="C9" s="28" t="n">
        <f aca="false">INDEX('All 301 councils'!$D$5:$D$305,MATCH("E06000034",'All 301 councils'!$I$5:$I$305,0))</f>
        <v>0.29</v>
      </c>
      <c r="D9" s="22" t="n">
        <f aca="false">INDEX('All 301 councils'!$E$5:$E$305,MATCH("E06000034",'All 301 councils'!$I$5:$I$305,0))</f>
        <v>3505</v>
      </c>
      <c r="E9" s="22" t="n">
        <f aca="false">INDEX('All 301 councils'!$F$5:$F$305,MATCH("E06000034",'All 301 councils'!$I$5:$I$305,0))</f>
        <v>1015</v>
      </c>
      <c r="F9" s="22" t="n">
        <f aca="false">INDEX('All 301 councils'!$G$5:$G$305,MATCH("E06000034",'All 301 councils'!$I$5:$I$305,0))</f>
        <v>2490</v>
      </c>
      <c r="G9" s="22" t="n">
        <f aca="false">INDEX('All 301 councils'!$J$5:$J$305,MATCH("E06000034",'All 301 councils'!$I$5:$I$305,0))</f>
        <v>11670</v>
      </c>
      <c r="H9" s="23" t="n">
        <f aca="false">INDEX('All 301 councils'!$L$5:$L$305,MATCH("E06000034",'All 301 councils'!$I$5:$I$305,0))</f>
        <v>0.712</v>
      </c>
      <c r="I9" s="29" t="n">
        <f aca="false">INDEX('All 301 councils'!$M$5:$M$305,MATCH("E06000034",'All 301 councils'!$I$5:$I$305,0))</f>
        <v>8.74</v>
      </c>
    </row>
    <row r="10" customFormat="false" ht="15" hidden="false" customHeight="true" outlineLevel="0" collapsed="false">
      <c r="A10" s="30" t="str">
        <f aca="false">INDEX('All 301 councils'!$B$5:$B$305,MATCH("E07000213",'All 301 councils'!$I$5:$I$305,0))</f>
        <v>Spelthorne</v>
      </c>
      <c r="B10" s="31" t="str">
        <f aca="false">INDEX('All 301 councils'!$C$5:$C$305,MATCH("E07000213",'All 301 councils'!$I$5:$I$305,0))</f>
        <v>South East</v>
      </c>
      <c r="C10" s="32" t="n">
        <f aca="false">INDEX('All 301 councils'!$D$5:$D$305,MATCH("E07000213",'All 301 councils'!$I$5:$I$305,0))</f>
        <v>0.33</v>
      </c>
      <c r="D10" s="33" t="n">
        <f aca="false">INDEX('All 301 councils'!$E$5:$E$305,MATCH("E07000213",'All 301 councils'!$I$5:$I$305,0))</f>
        <v>1874</v>
      </c>
      <c r="E10" s="33" t="n">
        <f aca="false">INDEX('All 301 councils'!$F$5:$F$305,MATCH("E07000213",'All 301 councils'!$I$5:$I$305,0))</f>
        <v>622</v>
      </c>
      <c r="F10" s="33" t="n">
        <f aca="false">INDEX('All 301 councils'!$G$5:$G$305,MATCH("E07000213",'All 301 councils'!$I$5:$I$305,0))</f>
        <v>1252</v>
      </c>
      <c r="G10" s="33" t="n">
        <f aca="false">INDEX('All 301 councils'!$J$5:$J$305,MATCH("E07000213",'All 301 councils'!$I$5:$I$305,0))</f>
        <v>3290</v>
      </c>
      <c r="H10" s="34" t="n">
        <f aca="false">INDEX('All 301 councils'!$L$5:$L$305,MATCH("E07000213",'All 301 councils'!$I$5:$I$305,0))</f>
        <v>0.642</v>
      </c>
      <c r="I10" s="35" t="n">
        <f aca="false">INDEX('All 301 councils'!$M$5:$M$305,MATCH("E07000213",'All 301 councils'!$I$5:$I$305,0))</f>
        <v>12.22</v>
      </c>
    </row>
    <row r="11" customFormat="false" ht="15" hidden="false" customHeight="true" outlineLevel="0" collapsed="false">
      <c r="A11" s="27" t="str">
        <f aca="false">INDEX('All 301 councils'!$B$5:$B$305,MATCH("E07000215",'All 301 councils'!$I$5:$I$305,0))</f>
        <v>Tandridge</v>
      </c>
      <c r="B11" s="15" t="str">
        <f aca="false">INDEX('All 301 councils'!$C$5:$C$305,MATCH("E07000215",'All 301 councils'!$I$5:$I$305,0))</f>
        <v>South East</v>
      </c>
      <c r="C11" s="28" t="n">
        <f aca="false">INDEX('All 301 councils'!$D$5:$D$305,MATCH("E07000215",'All 301 councils'!$I$5:$I$305,0))</f>
        <v>0.38</v>
      </c>
      <c r="D11" s="22" t="n">
        <f aca="false">INDEX('All 301 councils'!$E$5:$E$305,MATCH("E07000215",'All 301 councils'!$I$5:$I$305,0))</f>
        <v>1915</v>
      </c>
      <c r="E11" s="22" t="n">
        <f aca="false">INDEX('All 301 councils'!$F$5:$F$305,MATCH("E07000215",'All 301 councils'!$I$5:$I$305,0))</f>
        <v>732</v>
      </c>
      <c r="F11" s="22" t="n">
        <f aca="false">INDEX('All 301 councils'!$G$5:$G$305,MATCH("E07000215",'All 301 councils'!$I$5:$I$305,0))</f>
        <v>1183</v>
      </c>
      <c r="G11" s="22" t="n">
        <f aca="false">INDEX('All 301 councils'!$J$5:$J$305,MATCH("E07000215",'All 301 councils'!$I$5:$I$305,0))</f>
        <v>23300</v>
      </c>
      <c r="H11" s="23" t="n">
        <f aca="false">INDEX('All 301 councils'!$L$5:$L$305,MATCH("E07000215",'All 301 councils'!$I$5:$I$305,0))</f>
        <v>0.939</v>
      </c>
      <c r="I11" s="29" t="n">
        <f aca="false">INDEX('All 301 councils'!$M$5:$M$305,MATCH("E07000215",'All 301 councils'!$I$5:$I$305,0))</f>
        <v>13.23</v>
      </c>
    </row>
    <row r="12" customFormat="false" ht="15" hidden="false" customHeight="true" outlineLevel="0" collapsed="false">
      <c r="A12" s="30" t="str">
        <f aca="false">INDEX('All 301 councils'!$B$5:$B$305,MATCH("E09000016",'All 301 councils'!$I$5:$I$305,0))</f>
        <v>Havering</v>
      </c>
      <c r="B12" s="31" t="str">
        <f aca="false">INDEX('All 301 councils'!$C$5:$C$305,MATCH("E09000016",'All 301 councils'!$I$5:$I$305,0))</f>
        <v>London</v>
      </c>
      <c r="C12" s="32" t="n">
        <f aca="false">INDEX('All 301 councils'!$D$5:$D$305,MATCH("E09000016",'All 301 councils'!$I$5:$I$305,0))</f>
        <v>0.4</v>
      </c>
      <c r="D12" s="33" t="n">
        <f aca="false">INDEX('All 301 councils'!$E$5:$E$305,MATCH("E09000016",'All 301 councils'!$I$5:$I$305,0))</f>
        <v>5414</v>
      </c>
      <c r="E12" s="33" t="n">
        <f aca="false">INDEX('All 301 councils'!$F$5:$F$305,MATCH("E09000016",'All 301 councils'!$I$5:$I$305,0))</f>
        <v>2160</v>
      </c>
      <c r="F12" s="33" t="n">
        <f aca="false">INDEX('All 301 councils'!$G$5:$G$305,MATCH("E09000016",'All 301 councils'!$I$5:$I$305,0))</f>
        <v>3254</v>
      </c>
      <c r="G12" s="33" t="n">
        <f aca="false">INDEX('All 301 councils'!$J$5:$J$305,MATCH("E09000016",'All 301 councils'!$I$5:$I$305,0))</f>
        <v>6070</v>
      </c>
      <c r="H12" s="34" t="n">
        <f aca="false">INDEX('All 301 councils'!$L$5:$L$305,MATCH("E09000016",'All 301 councils'!$I$5:$I$305,0))</f>
        <v>0.54</v>
      </c>
      <c r="I12" s="35" t="n">
        <f aca="false">INDEX('All 301 councils'!$M$5:$M$305,MATCH("E09000016",'All 301 councils'!$I$5:$I$305,0))</f>
        <v>10.96</v>
      </c>
    </row>
    <row r="13" customFormat="false" ht="15" hidden="false" customHeight="true" outlineLevel="0" collapsed="false">
      <c r="A13" s="27" t="str">
        <f aca="false">INDEX('All 301 councils'!$B$5:$B$305,MATCH("E07000240",'All 301 councils'!$I$5:$I$305,0))</f>
        <v>St Albans</v>
      </c>
      <c r="B13" s="15" t="str">
        <f aca="false">INDEX('All 301 councils'!$C$5:$C$305,MATCH("E07000240",'All 301 councils'!$I$5:$I$305,0))</f>
        <v>East of England</v>
      </c>
      <c r="C13" s="28" t="n">
        <f aca="false">INDEX('All 301 councils'!$D$5:$D$305,MATCH("E07000240",'All 301 councils'!$I$5:$I$305,0))</f>
        <v>0.46</v>
      </c>
      <c r="D13" s="22" t="n">
        <f aca="false">INDEX('All 301 councils'!$E$5:$E$305,MATCH("E07000240",'All 301 councils'!$I$5:$I$305,0))</f>
        <v>2662</v>
      </c>
      <c r="E13" s="22" t="n">
        <f aca="false">INDEX('All 301 councils'!$F$5:$F$305,MATCH("E07000240",'All 301 councils'!$I$5:$I$305,0))</f>
        <v>1220</v>
      </c>
      <c r="F13" s="22" t="n">
        <f aca="false">INDEX('All 301 councils'!$G$5:$G$305,MATCH("E07000240",'All 301 councils'!$I$5:$I$305,0))</f>
        <v>1442</v>
      </c>
      <c r="G13" s="22" t="n">
        <f aca="false">INDEX('All 301 councils'!$J$5:$J$305,MATCH("E07000240",'All 301 councils'!$I$5:$I$305,0))</f>
        <v>13140</v>
      </c>
      <c r="H13" s="23" t="n">
        <f aca="false">INDEX('All 301 councils'!$L$5:$L$305,MATCH("E07000240",'All 301 councils'!$I$5:$I$305,0))</f>
        <v>0.815</v>
      </c>
      <c r="I13" s="29" t="n">
        <f aca="false">INDEX('All 301 councils'!$M$5:$M$305,MATCH("E07000240",'All 301 councils'!$I$5:$I$305,0))</f>
        <v>15.01</v>
      </c>
    </row>
    <row r="14" customFormat="false" ht="15" hidden="false" customHeight="true" outlineLevel="0" collapsed="false">
      <c r="A14" s="30" t="str">
        <f aca="false">INDEX('All 301 councils'!$B$5:$B$305,MATCH("E07000241",'All 301 councils'!$I$5:$I$305,0))</f>
        <v>Welwyn Hatfield</v>
      </c>
      <c r="B14" s="31" t="str">
        <f aca="false">INDEX('All 301 councils'!$C$5:$C$305,MATCH("E07000241",'All 301 councils'!$I$5:$I$305,0))</f>
        <v>East of England</v>
      </c>
      <c r="C14" s="32" t="n">
        <f aca="false">INDEX('All 301 councils'!$D$5:$D$305,MATCH("E07000241",'All 301 councils'!$I$5:$I$305,0))</f>
        <v>0.46</v>
      </c>
      <c r="D14" s="33" t="n">
        <f aca="false">INDEX('All 301 councils'!$E$5:$E$305,MATCH("E07000241",'All 301 councils'!$I$5:$I$305,0))</f>
        <v>2291</v>
      </c>
      <c r="E14" s="33" t="n">
        <f aca="false">INDEX('All 301 councils'!$F$5:$F$305,MATCH("E07000241",'All 301 councils'!$I$5:$I$305,0))</f>
        <v>1058</v>
      </c>
      <c r="F14" s="33" t="n">
        <f aca="false">INDEX('All 301 councils'!$G$5:$G$305,MATCH("E07000241",'All 301 councils'!$I$5:$I$305,0))</f>
        <v>1233</v>
      </c>
      <c r="G14" s="33" t="n">
        <f aca="false">INDEX('All 301 councils'!$J$5:$J$305,MATCH("E07000241",'All 301 councils'!$I$5:$I$305,0))</f>
        <v>9930</v>
      </c>
      <c r="H14" s="34" t="n">
        <f aca="false">INDEX('All 301 councils'!$L$5:$L$305,MATCH("E07000241",'All 301 councils'!$I$5:$I$305,0))</f>
        <v>0.766</v>
      </c>
      <c r="I14" s="35" t="n">
        <f aca="false">INDEX('All 301 councils'!$M$5:$M$305,MATCH("E07000241",'All 301 councils'!$I$5:$I$305,0))</f>
        <v>9.18</v>
      </c>
    </row>
    <row r="15" customFormat="false" ht="15" hidden="false" customHeight="true" outlineLevel="0" collapsed="false">
      <c r="A15" s="27" t="str">
        <f aca="false">INDEX('All 301 councils'!$B$5:$B$305,MATCH("E07000102",'All 301 councils'!$I$5:$I$305,0))</f>
        <v>Three Rivers</v>
      </c>
      <c r="B15" s="15" t="str">
        <f aca="false">INDEX('All 301 councils'!$C$5:$C$305,MATCH("E07000102",'All 301 councils'!$I$5:$I$305,0))</f>
        <v>East of England</v>
      </c>
      <c r="C15" s="28" t="n">
        <f aca="false">INDEX('All 301 councils'!$D$5:$D$305,MATCH("E07000102",'All 301 councils'!$I$5:$I$305,0))</f>
        <v>0.47</v>
      </c>
      <c r="D15" s="22" t="n">
        <f aca="false">INDEX('All 301 councils'!$E$5:$E$305,MATCH("E07000102",'All 301 councils'!$I$5:$I$305,0))</f>
        <v>1910</v>
      </c>
      <c r="E15" s="22" t="n">
        <f aca="false">INDEX('All 301 councils'!$F$5:$F$305,MATCH("E07000102",'All 301 councils'!$I$5:$I$305,0))</f>
        <v>894</v>
      </c>
      <c r="F15" s="22" t="n">
        <f aca="false">INDEX('All 301 councils'!$G$5:$G$305,MATCH("E07000102",'All 301 councils'!$I$5:$I$305,0))</f>
        <v>1016</v>
      </c>
      <c r="G15" s="22" t="n">
        <f aca="false">INDEX('All 301 councils'!$J$5:$J$305,MATCH("E07000102",'All 301 councils'!$I$5:$I$305,0))</f>
        <v>6720</v>
      </c>
      <c r="H15" s="23" t="n">
        <f aca="false">INDEX('All 301 councils'!$L$5:$L$305,MATCH("E07000102",'All 301 councils'!$I$5:$I$305,0))</f>
        <v>0.756</v>
      </c>
      <c r="I15" s="29" t="n">
        <f aca="false">INDEX('All 301 councils'!$M$5:$M$305,MATCH("E07000102",'All 301 councils'!$I$5:$I$305,0))</f>
        <v>10.7</v>
      </c>
    </row>
    <row r="16" customFormat="false" ht="15" hidden="false" customHeight="true" outlineLevel="0" collapsed="false">
      <c r="A16" s="30" t="str">
        <f aca="false">INDEX('All 301 councils'!$B$5:$B$305,MATCH("E07000096",'All 301 councils'!$I$5:$I$305,0))</f>
        <v>Dacorum</v>
      </c>
      <c r="B16" s="31" t="str">
        <f aca="false">INDEX('All 301 councils'!$C$5:$C$305,MATCH("E07000096",'All 301 councils'!$I$5:$I$305,0))</f>
        <v>East of England</v>
      </c>
      <c r="C16" s="32" t="n">
        <f aca="false">INDEX('All 301 councils'!$D$5:$D$305,MATCH("E07000096",'All 301 councils'!$I$5:$I$305,0))</f>
        <v>0.52</v>
      </c>
      <c r="D16" s="33" t="n">
        <f aca="false">INDEX('All 301 councils'!$E$5:$E$305,MATCH("E07000096",'All 301 councils'!$I$5:$I$305,0))</f>
        <v>3051</v>
      </c>
      <c r="E16" s="33" t="n">
        <f aca="false">INDEX('All 301 councils'!$F$5:$F$305,MATCH("E07000096",'All 301 councils'!$I$5:$I$305,0))</f>
        <v>1578</v>
      </c>
      <c r="F16" s="33" t="n">
        <f aca="false">INDEX('All 301 councils'!$G$5:$G$305,MATCH("E07000096",'All 301 councils'!$I$5:$I$305,0))</f>
        <v>1473</v>
      </c>
      <c r="G16" s="33" t="n">
        <f aca="false">INDEX('All 301 councils'!$J$5:$J$305,MATCH("E07000096",'All 301 councils'!$I$5:$I$305,0))</f>
        <v>10630</v>
      </c>
      <c r="H16" s="34" t="n">
        <f aca="false">INDEX('All 301 councils'!$L$5:$L$305,MATCH("E07000096",'All 301 councils'!$I$5:$I$305,0))</f>
        <v>0.5</v>
      </c>
      <c r="I16" s="35" t="n">
        <f aca="false">INDEX('All 301 councils'!$M$5:$M$305,MATCH("E07000096",'All 301 councils'!$I$5:$I$305,0))</f>
        <v>11.91</v>
      </c>
    </row>
    <row r="17" customFormat="false" ht="15" hidden="false" customHeight="true" outlineLevel="0" collapsed="false">
      <c r="A17" s="27" t="str">
        <f aca="false">INDEX('All 301 councils'!$B$5:$B$305,MATCH("E08000029",'All 301 councils'!$I$5:$I$305,0))</f>
        <v>Solihull</v>
      </c>
      <c r="B17" s="15" t="str">
        <f aca="false">INDEX('All 301 councils'!$C$5:$C$305,MATCH("E08000029",'All 301 councils'!$I$5:$I$305,0))</f>
        <v>West Midlands</v>
      </c>
      <c r="C17" s="28" t="n">
        <f aca="false">INDEX('All 301 councils'!$D$5:$D$305,MATCH("E08000029",'All 301 councils'!$I$5:$I$305,0))</f>
        <v>0.53</v>
      </c>
      <c r="D17" s="22" t="n">
        <f aca="false">INDEX('All 301 councils'!$E$5:$E$305,MATCH("E08000029",'All 301 councils'!$I$5:$I$305,0))</f>
        <v>2516</v>
      </c>
      <c r="E17" s="22" t="n">
        <f aca="false">INDEX('All 301 councils'!$F$5:$F$305,MATCH("E08000029",'All 301 councils'!$I$5:$I$305,0))</f>
        <v>1345</v>
      </c>
      <c r="F17" s="22" t="n">
        <f aca="false">INDEX('All 301 councils'!$G$5:$G$305,MATCH("E08000029",'All 301 councils'!$I$5:$I$305,0))</f>
        <v>1171</v>
      </c>
      <c r="G17" s="22" t="n">
        <f aca="false">INDEX('All 301 councils'!$J$5:$J$305,MATCH("E08000029",'All 301 councils'!$I$5:$I$305,0))</f>
        <v>11870</v>
      </c>
      <c r="H17" s="23" t="n">
        <f aca="false">INDEX('All 301 councils'!$L$5:$L$305,MATCH("E08000029",'All 301 councils'!$I$5:$I$305,0))</f>
        <v>0.666</v>
      </c>
      <c r="I17" s="29" t="n">
        <f aca="false">INDEX('All 301 councils'!$M$5:$M$305,MATCH("E08000029",'All 301 councils'!$I$5:$I$305,0))</f>
        <v>7.75</v>
      </c>
    </row>
    <row r="18" customFormat="false" ht="15" hidden="false" customHeight="true" outlineLevel="0" collapsed="false">
      <c r="A18" s="30" t="str">
        <f aca="false">INDEX('All 301 councils'!$B$5:$B$305,MATCH("E07000234",'All 301 councils'!$I$5:$I$305,0))</f>
        <v>Bromsgrove</v>
      </c>
      <c r="B18" s="31" t="str">
        <f aca="false">INDEX('All 301 councils'!$C$5:$C$305,MATCH("E07000234",'All 301 councils'!$I$5:$I$305,0))</f>
        <v>West Midlands</v>
      </c>
      <c r="C18" s="32" t="n">
        <f aca="false">INDEX('All 301 councils'!$D$5:$D$305,MATCH("E07000234",'All 301 councils'!$I$5:$I$305,0))</f>
        <v>0.58</v>
      </c>
      <c r="D18" s="33" t="n">
        <f aca="false">INDEX('All 301 councils'!$E$5:$E$305,MATCH("E07000234",'All 301 councils'!$I$5:$I$305,0))</f>
        <v>1195</v>
      </c>
      <c r="E18" s="33" t="n">
        <f aca="false">INDEX('All 301 councils'!$F$5:$F$305,MATCH("E07000234",'All 301 councils'!$I$5:$I$305,0))</f>
        <v>694</v>
      </c>
      <c r="F18" s="33" t="n">
        <f aca="false">INDEX('All 301 councils'!$G$5:$G$305,MATCH("E07000234",'All 301 councils'!$I$5:$I$305,0))</f>
        <v>501</v>
      </c>
      <c r="G18" s="33" t="n">
        <f aca="false">INDEX('All 301 councils'!$J$5:$J$305,MATCH("E07000234",'All 301 councils'!$I$5:$I$305,0))</f>
        <v>19290</v>
      </c>
      <c r="H18" s="34" t="n">
        <f aca="false">INDEX('All 301 councils'!$L$5:$L$305,MATCH("E07000234",'All 301 councils'!$I$5:$I$305,0))</f>
        <v>0.889</v>
      </c>
      <c r="I18" s="35" t="n">
        <f aca="false">INDEX('All 301 councils'!$M$5:$M$305,MATCH("E07000234",'All 301 councils'!$I$5:$I$305,0))</f>
        <v>9.99</v>
      </c>
    </row>
    <row r="19" customFormat="false" ht="15" hidden="false" customHeight="true" outlineLevel="0" collapsed="false">
      <c r="A19" s="27" t="str">
        <f aca="false">INDEX('All 301 councils'!$B$5:$B$305,MATCH("E07000207",'All 301 councils'!$I$5:$I$305,0))</f>
        <v>Elmbridge</v>
      </c>
      <c r="B19" s="15" t="str">
        <f aca="false">INDEX('All 301 councils'!$C$5:$C$305,MATCH("E07000207",'All 301 councils'!$I$5:$I$305,0))</f>
        <v>South East</v>
      </c>
      <c r="C19" s="28" t="n">
        <f aca="false">INDEX('All 301 councils'!$D$5:$D$305,MATCH("E07000207",'All 301 councils'!$I$5:$I$305,0))</f>
        <v>0.59</v>
      </c>
      <c r="D19" s="22" t="n">
        <f aca="false">INDEX('All 301 councils'!$E$5:$E$305,MATCH("E07000207",'All 301 councils'!$I$5:$I$305,0))</f>
        <v>1950</v>
      </c>
      <c r="E19" s="22" t="n">
        <f aca="false">INDEX('All 301 councils'!$F$5:$F$305,MATCH("E07000207",'All 301 councils'!$I$5:$I$305,0))</f>
        <v>1158</v>
      </c>
      <c r="F19" s="22" t="n">
        <f aca="false">INDEX('All 301 councils'!$G$5:$G$305,MATCH("E07000207",'All 301 councils'!$I$5:$I$305,0))</f>
        <v>792</v>
      </c>
      <c r="G19" s="22" t="n">
        <f aca="false">INDEX('All 301 councils'!$J$5:$J$305,MATCH("E07000207",'All 301 councils'!$I$5:$I$305,0))</f>
        <v>5610</v>
      </c>
      <c r="H19" s="23" t="n">
        <f aca="false">INDEX('All 301 councils'!$L$5:$L$305,MATCH("E07000207",'All 301 councils'!$I$5:$I$305,0))</f>
        <v>0.582</v>
      </c>
      <c r="I19" s="29" t="n">
        <f aca="false">INDEX('All 301 councils'!$M$5:$M$305,MATCH("E07000207",'All 301 councils'!$I$5:$I$305,0))</f>
        <v>15.74</v>
      </c>
    </row>
    <row r="20" customFormat="false" ht="15" hidden="false" customHeight="true" outlineLevel="0" collapsed="false">
      <c r="A20" s="30" t="str">
        <f aca="false">INDEX('All 301 councils'!$B$5:$B$305,MATCH("E07000109",'All 301 councils'!$I$5:$I$305,0))</f>
        <v>Gravesham</v>
      </c>
      <c r="B20" s="31" t="str">
        <f aca="false">INDEX('All 301 councils'!$C$5:$C$305,MATCH("E07000109",'All 301 councils'!$I$5:$I$305,0))</f>
        <v>South East</v>
      </c>
      <c r="C20" s="32" t="n">
        <f aca="false">INDEX('All 301 councils'!$D$5:$D$305,MATCH("E07000109",'All 301 councils'!$I$5:$I$305,0))</f>
        <v>0.61</v>
      </c>
      <c r="D20" s="33" t="n">
        <f aca="false">INDEX('All 301 councils'!$E$5:$E$305,MATCH("E07000109",'All 301 councils'!$I$5:$I$305,0))</f>
        <v>2069</v>
      </c>
      <c r="E20" s="33" t="n">
        <f aca="false">INDEX('All 301 councils'!$F$5:$F$305,MATCH("E07000109",'All 301 councils'!$I$5:$I$305,0))</f>
        <v>1258</v>
      </c>
      <c r="F20" s="33" t="n">
        <f aca="false">INDEX('All 301 councils'!$G$5:$G$305,MATCH("E07000109",'All 301 councils'!$I$5:$I$305,0))</f>
        <v>811</v>
      </c>
      <c r="G20" s="33" t="n">
        <f aca="false">INDEX('All 301 councils'!$J$5:$J$305,MATCH("E07000109",'All 301 councils'!$I$5:$I$305,0))</f>
        <v>7600</v>
      </c>
      <c r="H20" s="34" t="n">
        <f aca="false">INDEX('All 301 councils'!$L$5:$L$305,MATCH("E07000109",'All 301 councils'!$I$5:$I$305,0))</f>
        <v>0.768</v>
      </c>
      <c r="I20" s="35" t="n">
        <f aca="false">INDEX('All 301 councils'!$M$5:$M$305,MATCH("E07000109",'All 301 councils'!$I$5:$I$305,0))</f>
        <v>8.86</v>
      </c>
    </row>
    <row r="21" customFormat="false" ht="15" hidden="false" customHeight="true" outlineLevel="0" collapsed="false">
      <c r="A21" s="27" t="str">
        <f aca="false">INDEX('All 301 councils'!$B$5:$B$305,MATCH("E09000006",'All 301 councils'!$I$5:$I$305,0))</f>
        <v>Bromley</v>
      </c>
      <c r="B21" s="15" t="str">
        <f aca="false">INDEX('All 301 councils'!$C$5:$C$305,MATCH("E09000006",'All 301 councils'!$I$5:$I$305,0))</f>
        <v>London</v>
      </c>
      <c r="C21" s="28" t="n">
        <f aca="false">INDEX('All 301 councils'!$D$5:$D$305,MATCH("E09000006",'All 301 councils'!$I$5:$I$305,0))</f>
        <v>0.62</v>
      </c>
      <c r="D21" s="22" t="n">
        <f aca="false">INDEX('All 301 councils'!$E$5:$E$305,MATCH("E09000006",'All 301 councils'!$I$5:$I$305,0))</f>
        <v>2084</v>
      </c>
      <c r="E21" s="22" t="n">
        <f aca="false">INDEX('All 301 councils'!$F$5:$F$305,MATCH("E09000006",'All 301 councils'!$I$5:$I$305,0))</f>
        <v>1282</v>
      </c>
      <c r="F21" s="22" t="n">
        <f aca="false">INDEX('All 301 councils'!$G$5:$G$305,MATCH("E09000006",'All 301 councils'!$I$5:$I$305,0))</f>
        <v>802</v>
      </c>
      <c r="G21" s="22" t="n">
        <f aca="false">INDEX('All 301 councils'!$J$5:$J$305,MATCH("E09000006",'All 301 councils'!$I$5:$I$305,0))</f>
        <v>7660</v>
      </c>
      <c r="H21" s="23" t="n">
        <f aca="false">INDEX('All 301 councils'!$L$5:$L$305,MATCH("E09000006",'All 301 councils'!$I$5:$I$305,0))</f>
        <v>0.51</v>
      </c>
      <c r="I21" s="29" t="n">
        <f aca="false">INDEX('All 301 councils'!$M$5:$M$305,MATCH("E09000006",'All 301 councils'!$I$5:$I$305,0))</f>
        <v>12.08</v>
      </c>
    </row>
    <row r="22" customFormat="false" ht="15" hidden="false" customHeight="true" outlineLevel="0" collapsed="false">
      <c r="A22" s="30" t="str">
        <f aca="false">INDEX('All 301 councils'!$B$5:$B$305,MATCH("E07000115",'All 301 councils'!$I$5:$I$305,0))</f>
        <v>Tonbridge and Malling</v>
      </c>
      <c r="B22" s="31" t="str">
        <f aca="false">INDEX('All 301 councils'!$C$5:$C$305,MATCH("E07000115",'All 301 councils'!$I$5:$I$305,0))</f>
        <v>South East</v>
      </c>
      <c r="C22" s="32" t="n">
        <f aca="false">INDEX('All 301 councils'!$D$5:$D$305,MATCH("E07000115",'All 301 councils'!$I$5:$I$305,0))</f>
        <v>0.63</v>
      </c>
      <c r="D22" s="33" t="n">
        <f aca="false">INDEX('All 301 councils'!$E$5:$E$305,MATCH("E07000115",'All 301 councils'!$I$5:$I$305,0))</f>
        <v>2485</v>
      </c>
      <c r="E22" s="33" t="n">
        <f aca="false">INDEX('All 301 councils'!$F$5:$F$305,MATCH("E07000115",'All 301 councils'!$I$5:$I$305,0))</f>
        <v>1570</v>
      </c>
      <c r="F22" s="33" t="n">
        <f aca="false">INDEX('All 301 councils'!$G$5:$G$305,MATCH("E07000115",'All 301 councils'!$I$5:$I$305,0))</f>
        <v>915</v>
      </c>
      <c r="G22" s="33" t="n">
        <f aca="false">INDEX('All 301 councils'!$J$5:$J$305,MATCH("E07000115",'All 301 councils'!$I$5:$I$305,0))</f>
        <v>17050</v>
      </c>
      <c r="H22" s="34" t="n">
        <f aca="false">INDEX('All 301 councils'!$L$5:$L$305,MATCH("E07000115",'All 301 councils'!$I$5:$I$305,0))</f>
        <v>0.71</v>
      </c>
      <c r="I22" s="35" t="n">
        <f aca="false">INDEX('All 301 councils'!$M$5:$M$305,MATCH("E07000115",'All 301 councils'!$I$5:$I$305,0))</f>
        <v>12.03</v>
      </c>
    </row>
    <row r="23" customFormat="false" ht="15" hidden="false" customHeight="true" outlineLevel="0" collapsed="false">
      <c r="A23" s="27" t="str">
        <f aca="false">INDEX('All 301 councils'!$B$5:$B$305,MATCH("E07000072",'All 301 councils'!$I$5:$I$305,0))</f>
        <v>Epping Forest</v>
      </c>
      <c r="B23" s="15" t="str">
        <f aca="false">INDEX('All 301 councils'!$C$5:$C$305,MATCH("E07000072",'All 301 councils'!$I$5:$I$305,0))</f>
        <v>East of England</v>
      </c>
      <c r="C23" s="28" t="n">
        <f aca="false">INDEX('All 301 councils'!$D$5:$D$305,MATCH("E07000072",'All 301 councils'!$I$5:$I$305,0))</f>
        <v>0.66</v>
      </c>
      <c r="D23" s="22" t="n">
        <f aca="false">INDEX('All 301 councils'!$E$5:$E$305,MATCH("E07000072",'All 301 councils'!$I$5:$I$305,0))</f>
        <v>1509</v>
      </c>
      <c r="E23" s="22" t="n">
        <f aca="false">INDEX('All 301 councils'!$F$5:$F$305,MATCH("E07000072",'All 301 councils'!$I$5:$I$305,0))</f>
        <v>999</v>
      </c>
      <c r="F23" s="22" t="n">
        <f aca="false">INDEX('All 301 councils'!$G$5:$G$305,MATCH("E07000072",'All 301 councils'!$I$5:$I$305,0))</f>
        <v>510</v>
      </c>
      <c r="G23" s="22" t="n">
        <f aca="false">INDEX('All 301 councils'!$J$5:$J$305,MATCH("E07000072",'All 301 councils'!$I$5:$I$305,0))</f>
        <v>30830</v>
      </c>
      <c r="H23" s="23" t="n">
        <f aca="false">INDEX('All 301 councils'!$L$5:$L$305,MATCH("E07000072",'All 301 councils'!$I$5:$I$305,0))</f>
        <v>0.909</v>
      </c>
      <c r="I23" s="29" t="n">
        <f aca="false">INDEX('All 301 councils'!$M$5:$M$305,MATCH("E07000072",'All 301 councils'!$I$5:$I$305,0))</f>
        <v>12.42</v>
      </c>
    </row>
    <row r="24" customFormat="false" ht="15" hidden="false" customHeight="true" outlineLevel="0" collapsed="false">
      <c r="A24" s="30" t="str">
        <f aca="false">INDEX('All 301 councils'!$B$5:$B$305,MATCH("E07000210",'All 301 councils'!$I$5:$I$305,0))</f>
        <v>Mole Valley</v>
      </c>
      <c r="B24" s="31" t="str">
        <f aca="false">INDEX('All 301 councils'!$C$5:$C$305,MATCH("E07000210",'All 301 councils'!$I$5:$I$305,0))</f>
        <v>South East</v>
      </c>
      <c r="C24" s="32" t="n">
        <f aca="false">INDEX('All 301 councils'!$D$5:$D$305,MATCH("E07000210",'All 301 councils'!$I$5:$I$305,0))</f>
        <v>0.72</v>
      </c>
      <c r="D24" s="33" t="n">
        <f aca="false">INDEX('All 301 councils'!$E$5:$E$305,MATCH("E07000210",'All 301 councils'!$I$5:$I$305,0))</f>
        <v>1013</v>
      </c>
      <c r="E24" s="33" t="n">
        <f aca="false">INDEX('All 301 councils'!$F$5:$F$305,MATCH("E07000210",'All 301 councils'!$I$5:$I$305,0))</f>
        <v>731</v>
      </c>
      <c r="F24" s="33" t="n">
        <f aca="false">INDEX('All 301 councils'!$G$5:$G$305,MATCH("E07000210",'All 301 councils'!$I$5:$I$305,0))</f>
        <v>282</v>
      </c>
      <c r="G24" s="33" t="n">
        <f aca="false">INDEX('All 301 councils'!$J$5:$J$305,MATCH("E07000210",'All 301 councils'!$I$5:$I$305,0))</f>
        <v>19510</v>
      </c>
      <c r="H24" s="34" t="n">
        <f aca="false">INDEX('All 301 councils'!$L$5:$L$305,MATCH("E07000210",'All 301 councils'!$I$5:$I$305,0))</f>
        <v>0.755</v>
      </c>
      <c r="I24" s="35" t="n">
        <f aca="false">INDEX('All 301 councils'!$M$5:$M$305,MATCH("E07000210",'All 301 councils'!$I$5:$I$305,0))</f>
        <v>11.63</v>
      </c>
    </row>
    <row r="25" customFormat="false" ht="15" hidden="false" customHeight="true" outlineLevel="0" collapsed="false">
      <c r="A25" s="27" t="str">
        <f aca="false">INDEX('All 301 councils'!$B$5:$B$305,MATCH("E06000040",'All 301 councils'!$I$5:$I$305,0))</f>
        <v>Windsor and Maidenhead</v>
      </c>
      <c r="B25" s="15" t="str">
        <f aca="false">INDEX('All 301 councils'!$C$5:$C$305,MATCH("E06000040",'All 301 councils'!$I$5:$I$305,0))</f>
        <v>South East</v>
      </c>
      <c r="C25" s="28" t="n">
        <f aca="false">INDEX('All 301 councils'!$D$5:$D$305,MATCH("E06000040",'All 301 councils'!$I$5:$I$305,0))</f>
        <v>0.74</v>
      </c>
      <c r="D25" s="22" t="n">
        <f aca="false">INDEX('All 301 councils'!$E$5:$E$305,MATCH("E06000040",'All 301 councils'!$I$5:$I$305,0))</f>
        <v>2136</v>
      </c>
      <c r="E25" s="22" t="n">
        <f aca="false">INDEX('All 301 councils'!$F$5:$F$305,MATCH("E06000040",'All 301 councils'!$I$5:$I$305,0))</f>
        <v>1571</v>
      </c>
      <c r="F25" s="22" t="n">
        <f aca="false">INDEX('All 301 councils'!$G$5:$G$305,MATCH("E06000040",'All 301 councils'!$I$5:$I$305,0))</f>
        <v>565</v>
      </c>
      <c r="G25" s="22" t="n">
        <f aca="false">INDEX('All 301 councils'!$J$5:$J$305,MATCH("E06000040",'All 301 councils'!$I$5:$I$305,0))</f>
        <v>16260</v>
      </c>
      <c r="H25" s="23" t="n">
        <f aca="false">INDEX('All 301 councils'!$L$5:$L$305,MATCH("E06000040",'All 301 councils'!$I$5:$I$305,0))</f>
        <v>0.819</v>
      </c>
      <c r="I25" s="29" t="n">
        <f aca="false">INDEX('All 301 councils'!$M$5:$M$305,MATCH("E06000040",'All 301 councils'!$I$5:$I$305,0))</f>
        <v>13.28</v>
      </c>
    </row>
    <row r="26" customFormat="false" ht="15" hidden="false" customHeight="true" outlineLevel="0" collapsed="false">
      <c r="A26" s="36" t="s">
        <v>85</v>
      </c>
      <c r="B26" s="37"/>
      <c r="C26" s="38" t="n">
        <f aca="false">E26/D26</f>
        <v>0.454114220326641</v>
      </c>
      <c r="D26" s="39" t="n">
        <f aca="false">SUM(D5:D25)</f>
        <v>48065</v>
      </c>
      <c r="E26" s="39" t="n">
        <f aca="false">SUM(E5:E25)</f>
        <v>21827</v>
      </c>
      <c r="F26" s="39" t="n">
        <f aca="false">SUM(F5:F25)</f>
        <v>26238</v>
      </c>
      <c r="G26" s="39" t="n">
        <f aca="false">SUM(G5:G25)</f>
        <v>272200</v>
      </c>
      <c r="H26" s="37"/>
      <c r="I26" s="37"/>
    </row>
    <row r="28" customFormat="false" ht="15" hidden="false" customHeight="true" outlineLevel="0" collapsed="false">
      <c r="A28" s="12" t="s">
        <v>86</v>
      </c>
    </row>
  </sheetData>
  <conditionalFormatting sqref="H5:H25">
    <cfRule type="dataBar" priority="2">
      <dataBar showValue="1" minLength="10" maxLength="90">
        <cfvo type="num" val="0"/>
        <cfvo type="num" val="1"/>
        <color rgb="FF70AD47"/>
      </dataBar>
      <extLst>
        <ext xmlns:x14="http://schemas.microsoft.com/office/spreadsheetml/2009/9/main" uri="{B025F937-C7B1-47D3-B67F-A62EFF666E3E}">
          <x14:id>{46594D50-8A3D-4435-9C11-FAB836447822}</x14:id>
        </ext>
      </extLst>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46594D50-8A3D-4435-9C11-FAB836447822}">
            <x14:dataBar minLength="10" maxLength="90" axisPosition="none" gradient="true">
              <x14:cfvo type="num">
                <xm:f>0</xm:f>
              </x14:cfvo>
              <x14:cfvo type="num">
                <xm:f>1</xm:f>
              </x14:cfvo>
              <x14:negativeFillColor rgb="FF70AD47"/>
              <x14:axisColor rgb="FF000000"/>
            </x14:dataBar>
          </x14:cfRule>
          <xm:sqref>H5:H25</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U30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32"/>
    <col collapsed="false" customWidth="true" hidden="false" outlineLevel="0" max="3" min="3" style="1" width="20"/>
    <col collapsed="false" customWidth="true" hidden="false" outlineLevel="0" max="7" min="4" style="1" width="10"/>
    <col collapsed="false" customWidth="true" hidden="false" outlineLevel="0" max="8" min="8" style="1" width="12"/>
    <col collapsed="false" customWidth="true" hidden="false" outlineLevel="0" max="11" min="9" style="1" width="11"/>
    <col collapsed="false" customWidth="true" hidden="false" outlineLevel="0" max="13" min="12" style="1" width="12"/>
    <col collapsed="false" customWidth="true" hidden="false" outlineLevel="0" max="14" min="14" style="1" width="9"/>
    <col collapsed="false" customWidth="true" hidden="false" outlineLevel="0" max="15" min="15" style="1" width="10"/>
    <col collapsed="false" customWidth="true" hidden="false" outlineLevel="0" max="17" min="16" style="1" width="12"/>
    <col collapsed="false" customWidth="true" hidden="false" outlineLevel="0" max="18" min="18" style="1" width="9"/>
    <col collapsed="false" customWidth="true" hidden="false" outlineLevel="0" max="19" min="19" style="1" width="58"/>
    <col collapsed="false" customWidth="true" hidden="true" outlineLevel="0" max="21" min="20" style="1" width="12"/>
  </cols>
  <sheetData>
    <row r="1" customFormat="false" ht="21.75" hidden="false" customHeight="true" outlineLevel="0" collapsed="false">
      <c r="A1" s="2" t="s">
        <v>87</v>
      </c>
    </row>
    <row r="2" customFormat="false" ht="15" hidden="false" customHeight="true" outlineLevel="0" collapsed="false">
      <c r="A2" s="3" t="s">
        <v>88</v>
      </c>
    </row>
    <row r="4" customFormat="false" ht="42" hidden="false" customHeight="true" outlineLevel="0" collapsed="false">
      <c r="A4" s="20" t="s">
        <v>89</v>
      </c>
      <c r="B4" s="20" t="s">
        <v>90</v>
      </c>
      <c r="C4" s="20" t="s">
        <v>78</v>
      </c>
      <c r="D4" s="20" t="s">
        <v>79</v>
      </c>
      <c r="E4" s="20" t="s">
        <v>80</v>
      </c>
      <c r="F4" s="20" t="s">
        <v>81</v>
      </c>
      <c r="G4" s="20" t="s">
        <v>82</v>
      </c>
      <c r="H4" s="20" t="s">
        <v>91</v>
      </c>
      <c r="I4" s="20" t="s">
        <v>92</v>
      </c>
      <c r="J4" s="20" t="s">
        <v>67</v>
      </c>
      <c r="K4" s="20" t="s">
        <v>93</v>
      </c>
      <c r="L4" s="20" t="s">
        <v>83</v>
      </c>
      <c r="M4" s="20" t="s">
        <v>84</v>
      </c>
      <c r="N4" s="20" t="s">
        <v>69</v>
      </c>
      <c r="O4" s="20" t="s">
        <v>94</v>
      </c>
      <c r="P4" s="20" t="s">
        <v>95</v>
      </c>
      <c r="Q4" s="20" t="s">
        <v>96</v>
      </c>
      <c r="R4" s="20" t="s">
        <v>97</v>
      </c>
      <c r="S4" s="20" t="s">
        <v>98</v>
      </c>
      <c r="T4" s="20" t="s">
        <v>99</v>
      </c>
      <c r="U4" s="20" t="s">
        <v>100</v>
      </c>
    </row>
    <row r="5" customFormat="false" ht="15" hidden="false" customHeight="true" outlineLevel="0" collapsed="false">
      <c r="A5" s="40" t="n">
        <v>1</v>
      </c>
      <c r="B5" s="40" t="s">
        <v>101</v>
      </c>
      <c r="C5" s="40" t="s">
        <v>102</v>
      </c>
      <c r="D5" s="41" t="n">
        <v>0.04</v>
      </c>
      <c r="E5" s="42" t="n">
        <v>416</v>
      </c>
      <c r="F5" s="42" t="n">
        <v>15</v>
      </c>
      <c r="G5" s="22" t="n">
        <f aca="false">E5-F5</f>
        <v>401</v>
      </c>
      <c r="H5" s="40" t="s">
        <v>69</v>
      </c>
      <c r="I5" s="40" t="s">
        <v>103</v>
      </c>
      <c r="J5" s="42" t="n">
        <v>0</v>
      </c>
      <c r="K5" s="42" t="n">
        <v>290</v>
      </c>
      <c r="L5" s="43" t="n">
        <v>0</v>
      </c>
      <c r="M5" s="44" t="n">
        <v>11.1</v>
      </c>
      <c r="N5" s="15" t="str">
        <f aca="false">IF(AND($R5="Yes",D5&lt;'Headline figures'!$C$9),"Yes","No")</f>
        <v>Yes</v>
      </c>
      <c r="O5" s="15" t="str">
        <f aca="false">IF(AND($R5="Yes",L5&gt;='Headline figures'!$C$10),"Yes","No")</f>
        <v>No</v>
      </c>
      <c r="P5" s="15" t="str">
        <f aca="false">IF(AND($R5="Yes",M5&gt;'Headline figures'!$C$8),"Yes","No")</f>
        <v>Yes</v>
      </c>
      <c r="Q5" s="15" t="str">
        <f aca="false">IF(AND(N5="Yes",O5="Yes",P5="Yes"),"Yes","No")</f>
        <v>No</v>
      </c>
      <c r="R5" s="40" t="s">
        <v>104</v>
      </c>
      <c r="S5" s="40" t="s">
        <v>105</v>
      </c>
      <c r="T5" s="45" t="n">
        <f aca="false">IF(N5="Yes",M5,"")</f>
        <v>11.1</v>
      </c>
      <c r="U5" s="45" t="str">
        <f aca="false">IF(AND($R5="Yes",H5="95% or above"),M5,"")</f>
        <v/>
      </c>
    </row>
    <row r="6" customFormat="false" ht="15" hidden="false" customHeight="true" outlineLevel="0" collapsed="false">
      <c r="A6" s="46" t="n">
        <v>2</v>
      </c>
      <c r="B6" s="46" t="s">
        <v>106</v>
      </c>
      <c r="C6" s="46" t="s">
        <v>107</v>
      </c>
      <c r="D6" s="47" t="n">
        <v>0.11</v>
      </c>
      <c r="E6" s="48" t="n">
        <v>1052</v>
      </c>
      <c r="F6" s="48" t="n">
        <v>119</v>
      </c>
      <c r="G6" s="33" t="n">
        <f aca="false">E6-F6</f>
        <v>933</v>
      </c>
      <c r="H6" s="46" t="s">
        <v>69</v>
      </c>
      <c r="I6" s="46" t="s">
        <v>108</v>
      </c>
      <c r="J6" s="48" t="n">
        <v>2500</v>
      </c>
      <c r="K6" s="48" t="n">
        <v>4470</v>
      </c>
      <c r="L6" s="49" t="n">
        <v>0.559</v>
      </c>
      <c r="M6" s="50" t="n">
        <v>9.81</v>
      </c>
      <c r="N6" s="31" t="str">
        <f aca="false">IF(AND($R6="Yes",D6&lt;'Headline figures'!$C$9),"Yes","No")</f>
        <v>Yes</v>
      </c>
      <c r="O6" s="31" t="str">
        <f aca="false">IF(AND($R6="Yes",L6&gt;='Headline figures'!$C$10),"Yes","No")</f>
        <v>Yes</v>
      </c>
      <c r="P6" s="31" t="str">
        <f aca="false">IF(AND($R6="Yes",M6&gt;'Headline figures'!$C$8),"Yes","No")</f>
        <v>Yes</v>
      </c>
      <c r="Q6" s="31" t="str">
        <f aca="false">IF(AND(N6="Yes",O6="Yes",P6="Yes"),"Yes","No")</f>
        <v>Yes</v>
      </c>
      <c r="R6" s="46" t="s">
        <v>104</v>
      </c>
      <c r="S6" s="46" t="s">
        <v>105</v>
      </c>
      <c r="T6" s="45" t="n">
        <f aca="false">IF(N6="Yes",M6,"")</f>
        <v>9.81</v>
      </c>
      <c r="U6" s="45" t="str">
        <f aca="false">IF(AND($R6="Yes",H6="95% or above"),M6,"")</f>
        <v/>
      </c>
    </row>
    <row r="7" customFormat="false" ht="15" hidden="false" customHeight="true" outlineLevel="0" collapsed="false">
      <c r="A7" s="40" t="n">
        <v>3</v>
      </c>
      <c r="B7" s="40" t="s">
        <v>109</v>
      </c>
      <c r="C7" s="40" t="s">
        <v>110</v>
      </c>
      <c r="D7" s="41" t="n">
        <v>0.11</v>
      </c>
      <c r="E7" s="42" t="n">
        <v>2702</v>
      </c>
      <c r="F7" s="42" t="n">
        <v>308</v>
      </c>
      <c r="G7" s="22" t="n">
        <f aca="false">E7-F7</f>
        <v>2394</v>
      </c>
      <c r="H7" s="40" t="s">
        <v>69</v>
      </c>
      <c r="I7" s="40" t="s">
        <v>111</v>
      </c>
      <c r="J7" s="42" t="n">
        <v>0</v>
      </c>
      <c r="K7" s="42" t="n">
        <v>4040</v>
      </c>
      <c r="L7" s="43" t="n">
        <v>0</v>
      </c>
      <c r="M7" s="44" t="n">
        <v>6.7</v>
      </c>
      <c r="N7" s="15" t="str">
        <f aca="false">IF(AND($R7="Yes",D7&lt;'Headline figures'!$C$9),"Yes","No")</f>
        <v>Yes</v>
      </c>
      <c r="O7" s="15" t="str">
        <f aca="false">IF(AND($R7="Yes",L7&gt;='Headline figures'!$C$10),"Yes","No")</f>
        <v>No</v>
      </c>
      <c r="P7" s="15" t="str">
        <f aca="false">IF(AND($R7="Yes",M7&gt;'Headline figures'!$C$8),"Yes","No")</f>
        <v>No</v>
      </c>
      <c r="Q7" s="15" t="str">
        <f aca="false">IF(AND(N7="Yes",O7="Yes",P7="Yes"),"Yes","No")</f>
        <v>No</v>
      </c>
      <c r="R7" s="40" t="s">
        <v>104</v>
      </c>
      <c r="S7" s="40" t="s">
        <v>105</v>
      </c>
      <c r="T7" s="45" t="n">
        <f aca="false">IF(N7="Yes",M7,"")</f>
        <v>6.7</v>
      </c>
      <c r="U7" s="45" t="str">
        <f aca="false">IF(AND($R7="Yes",H7="95% or above"),M7,"")</f>
        <v/>
      </c>
    </row>
    <row r="8" customFormat="false" ht="15" hidden="false" customHeight="true" outlineLevel="0" collapsed="false">
      <c r="A8" s="46" t="n">
        <v>4</v>
      </c>
      <c r="B8" s="46" t="s">
        <v>112</v>
      </c>
      <c r="C8" s="46" t="s">
        <v>107</v>
      </c>
      <c r="D8" s="47" t="n">
        <v>0.2</v>
      </c>
      <c r="E8" s="48" t="n">
        <v>3526</v>
      </c>
      <c r="F8" s="48" t="n">
        <v>698</v>
      </c>
      <c r="G8" s="33" t="n">
        <f aca="false">E8-F8</f>
        <v>2828</v>
      </c>
      <c r="H8" s="46" t="s">
        <v>69</v>
      </c>
      <c r="I8" s="46" t="s">
        <v>113</v>
      </c>
      <c r="J8" s="48" t="n">
        <v>580</v>
      </c>
      <c r="K8" s="48" t="n">
        <v>4170</v>
      </c>
      <c r="L8" s="49" t="n">
        <v>0.139</v>
      </c>
      <c r="M8" s="50" t="n">
        <v>10.71</v>
      </c>
      <c r="N8" s="31" t="str">
        <f aca="false">IF(AND($R8="Yes",D8&lt;'Headline figures'!$C$9),"Yes","No")</f>
        <v>Yes</v>
      </c>
      <c r="O8" s="31" t="str">
        <f aca="false">IF(AND($R8="Yes",L8&gt;='Headline figures'!$C$10),"Yes","No")</f>
        <v>No</v>
      </c>
      <c r="P8" s="31" t="str">
        <f aca="false">IF(AND($R8="Yes",M8&gt;'Headline figures'!$C$8),"Yes","No")</f>
        <v>Yes</v>
      </c>
      <c r="Q8" s="31" t="str">
        <f aca="false">IF(AND(N8="Yes",O8="Yes",P8="Yes"),"Yes","No")</f>
        <v>No</v>
      </c>
      <c r="R8" s="46" t="s">
        <v>104</v>
      </c>
      <c r="S8" s="46" t="s">
        <v>105</v>
      </c>
      <c r="T8" s="45" t="n">
        <f aca="false">IF(N8="Yes",M8,"")</f>
        <v>10.71</v>
      </c>
      <c r="U8" s="45" t="str">
        <f aca="false">IF(AND($R8="Yes",H8="95% or above"),M8,"")</f>
        <v/>
      </c>
    </row>
    <row r="9" customFormat="false" ht="15" hidden="false" customHeight="true" outlineLevel="0" collapsed="false">
      <c r="A9" s="40" t="n">
        <v>5</v>
      </c>
      <c r="B9" s="40" t="s">
        <v>114</v>
      </c>
      <c r="C9" s="40" t="s">
        <v>107</v>
      </c>
      <c r="D9" s="41" t="n">
        <v>0.23</v>
      </c>
      <c r="E9" s="42" t="n">
        <v>3123</v>
      </c>
      <c r="F9" s="42" t="n">
        <v>731</v>
      </c>
      <c r="G9" s="22" t="n">
        <f aca="false">E9-F9</f>
        <v>2392</v>
      </c>
      <c r="H9" s="40" t="s">
        <v>69</v>
      </c>
      <c r="I9" s="40" t="s">
        <v>115</v>
      </c>
      <c r="J9" s="42" t="n">
        <v>6900</v>
      </c>
      <c r="K9" s="42" t="n">
        <v>11000</v>
      </c>
      <c r="L9" s="43" t="n">
        <v>0.627</v>
      </c>
      <c r="M9" s="44" t="n">
        <v>9.66</v>
      </c>
      <c r="N9" s="15" t="str">
        <f aca="false">IF(AND($R9="Yes",D9&lt;'Headline figures'!$C$9),"Yes","No")</f>
        <v>Yes</v>
      </c>
      <c r="O9" s="15" t="str">
        <f aca="false">IF(AND($R9="Yes",L9&gt;='Headline figures'!$C$10),"Yes","No")</f>
        <v>Yes</v>
      </c>
      <c r="P9" s="15" t="str">
        <f aca="false">IF(AND($R9="Yes",M9&gt;'Headline figures'!$C$8),"Yes","No")</f>
        <v>Yes</v>
      </c>
      <c r="Q9" s="15" t="str">
        <f aca="false">IF(AND(N9="Yes",O9="Yes",P9="Yes"),"Yes","No")</f>
        <v>Yes</v>
      </c>
      <c r="R9" s="40" t="s">
        <v>104</v>
      </c>
      <c r="S9" s="40" t="s">
        <v>105</v>
      </c>
      <c r="T9" s="45" t="n">
        <f aca="false">IF(N9="Yes",M9,"")</f>
        <v>9.66</v>
      </c>
      <c r="U9" s="45" t="str">
        <f aca="false">IF(AND($R9="Yes",H9="95% or above"),M9,"")</f>
        <v/>
      </c>
    </row>
    <row r="10" customFormat="false" ht="15" hidden="false" customHeight="true" outlineLevel="0" collapsed="false">
      <c r="A10" s="46" t="n">
        <v>6</v>
      </c>
      <c r="B10" s="46" t="s">
        <v>116</v>
      </c>
      <c r="C10" s="46" t="s">
        <v>110</v>
      </c>
      <c r="D10" s="47" t="n">
        <v>0.23</v>
      </c>
      <c r="E10" s="48" t="n">
        <v>2224</v>
      </c>
      <c r="F10" s="48" t="n">
        <v>513</v>
      </c>
      <c r="G10" s="33" t="n">
        <f aca="false">E10-F10</f>
        <v>1711</v>
      </c>
      <c r="H10" s="46" t="s">
        <v>69</v>
      </c>
      <c r="I10" s="46" t="s">
        <v>117</v>
      </c>
      <c r="J10" s="48" t="n">
        <v>0</v>
      </c>
      <c r="K10" s="48" t="n">
        <v>4420</v>
      </c>
      <c r="L10" s="49" t="n">
        <v>0</v>
      </c>
      <c r="M10" s="50" t="n">
        <v>7.44</v>
      </c>
      <c r="N10" s="31" t="str">
        <f aca="false">IF(AND($R10="Yes",D10&lt;'Headline figures'!$C$9),"Yes","No")</f>
        <v>Yes</v>
      </c>
      <c r="O10" s="31" t="str">
        <f aca="false">IF(AND($R10="Yes",L10&gt;='Headline figures'!$C$10),"Yes","No")</f>
        <v>No</v>
      </c>
      <c r="P10" s="31" t="str">
        <f aca="false">IF(AND($R10="Yes",M10&gt;'Headline figures'!$C$8),"Yes","No")</f>
        <v>No</v>
      </c>
      <c r="Q10" s="31" t="str">
        <f aca="false">IF(AND(N10="Yes",O10="Yes",P10="Yes"),"Yes","No")</f>
        <v>No</v>
      </c>
      <c r="R10" s="46" t="s">
        <v>104</v>
      </c>
      <c r="S10" s="46" t="s">
        <v>105</v>
      </c>
      <c r="T10" s="45" t="n">
        <f aca="false">IF(N10="Yes",M10,"")</f>
        <v>7.44</v>
      </c>
      <c r="U10" s="45" t="str">
        <f aca="false">IF(AND($R10="Yes",H10="95% or above"),M10,"")</f>
        <v/>
      </c>
    </row>
    <row r="11" customFormat="false" ht="15" hidden="false" customHeight="true" outlineLevel="0" collapsed="false">
      <c r="A11" s="40" t="n">
        <v>7</v>
      </c>
      <c r="B11" s="40" t="s">
        <v>118</v>
      </c>
      <c r="C11" s="40" t="s">
        <v>110</v>
      </c>
      <c r="D11" s="41" t="n">
        <v>0.25</v>
      </c>
      <c r="E11" s="42" t="n">
        <v>1020</v>
      </c>
      <c r="F11" s="42" t="n">
        <v>257</v>
      </c>
      <c r="G11" s="22" t="n">
        <f aca="false">E11-F11</f>
        <v>763</v>
      </c>
      <c r="H11" s="40" t="s">
        <v>69</v>
      </c>
      <c r="I11" s="40" t="s">
        <v>119</v>
      </c>
      <c r="J11" s="42" t="n">
        <v>0</v>
      </c>
      <c r="K11" s="42" t="n">
        <v>2540</v>
      </c>
      <c r="L11" s="43" t="n">
        <v>0</v>
      </c>
      <c r="M11" s="44" t="n">
        <v>7.15</v>
      </c>
      <c r="N11" s="15" t="str">
        <f aca="false">IF(AND($R11="Yes",D11&lt;'Headline figures'!$C$9),"Yes","No")</f>
        <v>Yes</v>
      </c>
      <c r="O11" s="15" t="str">
        <f aca="false">IF(AND($R11="Yes",L11&gt;='Headline figures'!$C$10),"Yes","No")</f>
        <v>No</v>
      </c>
      <c r="P11" s="15" t="str">
        <f aca="false">IF(AND($R11="Yes",M11&gt;'Headline figures'!$C$8),"Yes","No")</f>
        <v>No</v>
      </c>
      <c r="Q11" s="15" t="str">
        <f aca="false">IF(AND(N11="Yes",O11="Yes",P11="Yes"),"Yes","No")</f>
        <v>No</v>
      </c>
      <c r="R11" s="40" t="s">
        <v>104</v>
      </c>
      <c r="S11" s="40" t="s">
        <v>105</v>
      </c>
      <c r="T11" s="45" t="n">
        <f aca="false">IF(N11="Yes",M11,"")</f>
        <v>7.15</v>
      </c>
      <c r="U11" s="45" t="str">
        <f aca="false">IF(AND($R11="Yes",H11="95% or above"),M11,"")</f>
        <v/>
      </c>
    </row>
    <row r="12" customFormat="false" ht="15" hidden="false" customHeight="true" outlineLevel="0" collapsed="false">
      <c r="A12" s="46" t="n">
        <v>8</v>
      </c>
      <c r="B12" s="46" t="s">
        <v>120</v>
      </c>
      <c r="C12" s="46" t="s">
        <v>110</v>
      </c>
      <c r="D12" s="47" t="n">
        <v>0.25</v>
      </c>
      <c r="E12" s="48" t="n">
        <v>2130</v>
      </c>
      <c r="F12" s="48" t="n">
        <v>523</v>
      </c>
      <c r="G12" s="33" t="n">
        <f aca="false">E12-F12</f>
        <v>1607</v>
      </c>
      <c r="H12" s="46" t="s">
        <v>69</v>
      </c>
      <c r="I12" s="46" t="s">
        <v>121</v>
      </c>
      <c r="J12" s="48" t="n">
        <v>34390</v>
      </c>
      <c r="K12" s="48" t="n">
        <v>37030</v>
      </c>
      <c r="L12" s="49" t="n">
        <v>0.929</v>
      </c>
      <c r="M12" s="50" t="n">
        <v>13.43</v>
      </c>
      <c r="N12" s="31" t="str">
        <f aca="false">IF(AND($R12="Yes",D12&lt;'Headline figures'!$C$9),"Yes","No")</f>
        <v>Yes</v>
      </c>
      <c r="O12" s="31" t="str">
        <f aca="false">IF(AND($R12="Yes",L12&gt;='Headline figures'!$C$10),"Yes","No")</f>
        <v>Yes</v>
      </c>
      <c r="P12" s="31" t="str">
        <f aca="false">IF(AND($R12="Yes",M12&gt;'Headline figures'!$C$8),"Yes","No")</f>
        <v>Yes</v>
      </c>
      <c r="Q12" s="31" t="str">
        <f aca="false">IF(AND(N12="Yes",O12="Yes",P12="Yes"),"Yes","No")</f>
        <v>Yes</v>
      </c>
      <c r="R12" s="46" t="s">
        <v>104</v>
      </c>
      <c r="S12" s="46" t="s">
        <v>105</v>
      </c>
      <c r="T12" s="45" t="n">
        <f aca="false">IF(N12="Yes",M12,"")</f>
        <v>13.43</v>
      </c>
      <c r="U12" s="45" t="str">
        <f aca="false">IF(AND($R12="Yes",H12="95% or above"),M12,"")</f>
        <v/>
      </c>
    </row>
    <row r="13" customFormat="false" ht="15" hidden="false" customHeight="true" outlineLevel="0" collapsed="false">
      <c r="A13" s="40" t="n">
        <v>9</v>
      </c>
      <c r="B13" s="40" t="s">
        <v>122</v>
      </c>
      <c r="C13" s="40" t="s">
        <v>107</v>
      </c>
      <c r="D13" s="41" t="n">
        <v>0.26</v>
      </c>
      <c r="E13" s="42" t="n">
        <v>2181</v>
      </c>
      <c r="F13" s="42" t="n">
        <v>567</v>
      </c>
      <c r="G13" s="22" t="n">
        <f aca="false">E13-F13</f>
        <v>1614</v>
      </c>
      <c r="H13" s="40" t="s">
        <v>69</v>
      </c>
      <c r="I13" s="40" t="s">
        <v>123</v>
      </c>
      <c r="J13" s="42" t="n">
        <v>7980</v>
      </c>
      <c r="K13" s="42" t="n">
        <v>10110</v>
      </c>
      <c r="L13" s="43" t="n">
        <v>0.789</v>
      </c>
      <c r="M13" s="44" t="n">
        <v>11.92</v>
      </c>
      <c r="N13" s="15" t="str">
        <f aca="false">IF(AND($R13="Yes",D13&lt;'Headline figures'!$C$9),"Yes","No")</f>
        <v>Yes</v>
      </c>
      <c r="O13" s="15" t="str">
        <f aca="false">IF(AND($R13="Yes",L13&gt;='Headline figures'!$C$10),"Yes","No")</f>
        <v>Yes</v>
      </c>
      <c r="P13" s="15" t="str">
        <f aca="false">IF(AND($R13="Yes",M13&gt;'Headline figures'!$C$8),"Yes","No")</f>
        <v>Yes</v>
      </c>
      <c r="Q13" s="15" t="str">
        <f aca="false">IF(AND(N13="Yes",O13="Yes",P13="Yes"),"Yes","No")</f>
        <v>Yes</v>
      </c>
      <c r="R13" s="40" t="s">
        <v>104</v>
      </c>
      <c r="S13" s="40" t="s">
        <v>105</v>
      </c>
      <c r="T13" s="45" t="n">
        <f aca="false">IF(N13="Yes",M13,"")</f>
        <v>11.92</v>
      </c>
      <c r="U13" s="45" t="str">
        <f aca="false">IF(AND($R13="Yes",H13="95% or above"),M13,"")</f>
        <v/>
      </c>
    </row>
    <row r="14" customFormat="false" ht="15" hidden="false" customHeight="true" outlineLevel="0" collapsed="false">
      <c r="A14" s="46" t="n">
        <v>10</v>
      </c>
      <c r="B14" s="46" t="s">
        <v>124</v>
      </c>
      <c r="C14" s="46" t="s">
        <v>107</v>
      </c>
      <c r="D14" s="47" t="n">
        <v>0.29</v>
      </c>
      <c r="E14" s="48" t="n">
        <v>3505</v>
      </c>
      <c r="F14" s="48" t="n">
        <v>1015</v>
      </c>
      <c r="G14" s="33" t="n">
        <f aca="false">E14-F14</f>
        <v>2490</v>
      </c>
      <c r="H14" s="46" t="s">
        <v>69</v>
      </c>
      <c r="I14" s="46" t="s">
        <v>125</v>
      </c>
      <c r="J14" s="48" t="n">
        <v>11670</v>
      </c>
      <c r="K14" s="48" t="n">
        <v>16380</v>
      </c>
      <c r="L14" s="49" t="n">
        <v>0.712</v>
      </c>
      <c r="M14" s="50" t="n">
        <v>8.74</v>
      </c>
      <c r="N14" s="31" t="str">
        <f aca="false">IF(AND($R14="Yes",D14&lt;'Headline figures'!$C$9),"Yes","No")</f>
        <v>Yes</v>
      </c>
      <c r="O14" s="31" t="str">
        <f aca="false">IF(AND($R14="Yes",L14&gt;='Headline figures'!$C$10),"Yes","No")</f>
        <v>Yes</v>
      </c>
      <c r="P14" s="31" t="str">
        <f aca="false">IF(AND($R14="Yes",M14&gt;'Headline figures'!$C$8),"Yes","No")</f>
        <v>Yes</v>
      </c>
      <c r="Q14" s="31" t="str">
        <f aca="false">IF(AND(N14="Yes",O14="Yes",P14="Yes"),"Yes","No")</f>
        <v>Yes</v>
      </c>
      <c r="R14" s="46" t="s">
        <v>104</v>
      </c>
      <c r="S14" s="46" t="s">
        <v>105</v>
      </c>
      <c r="T14" s="45" t="n">
        <f aca="false">IF(N14="Yes",M14,"")</f>
        <v>8.74</v>
      </c>
      <c r="U14" s="45" t="str">
        <f aca="false">IF(AND($R14="Yes",H14="95% or above"),M14,"")</f>
        <v/>
      </c>
    </row>
    <row r="15" customFormat="false" ht="15" hidden="false" customHeight="true" outlineLevel="0" collapsed="false">
      <c r="A15" s="40" t="n">
        <v>11</v>
      </c>
      <c r="B15" s="40" t="s">
        <v>126</v>
      </c>
      <c r="C15" s="40" t="s">
        <v>110</v>
      </c>
      <c r="D15" s="41" t="n">
        <v>0.3</v>
      </c>
      <c r="E15" s="42" t="n">
        <v>4440</v>
      </c>
      <c r="F15" s="42" t="n">
        <v>1342</v>
      </c>
      <c r="G15" s="22" t="n">
        <f aca="false">E15-F15</f>
        <v>3098</v>
      </c>
      <c r="H15" s="40" t="s">
        <v>69</v>
      </c>
      <c r="I15" s="40" t="s">
        <v>127</v>
      </c>
      <c r="J15" s="42" t="n">
        <v>0</v>
      </c>
      <c r="K15" s="42" t="n">
        <v>4990</v>
      </c>
      <c r="L15" s="43" t="n">
        <v>0</v>
      </c>
      <c r="M15" s="44" t="n">
        <v>6.59</v>
      </c>
      <c r="N15" s="15" t="str">
        <f aca="false">IF(AND($R15="Yes",D15&lt;'Headline figures'!$C$9),"Yes","No")</f>
        <v>Yes</v>
      </c>
      <c r="O15" s="15" t="str">
        <f aca="false">IF(AND($R15="Yes",L15&gt;='Headline figures'!$C$10),"Yes","No")</f>
        <v>No</v>
      </c>
      <c r="P15" s="15" t="str">
        <f aca="false">IF(AND($R15="Yes",M15&gt;'Headline figures'!$C$8),"Yes","No")</f>
        <v>No</v>
      </c>
      <c r="Q15" s="15" t="str">
        <f aca="false">IF(AND(N15="Yes",O15="Yes",P15="Yes"),"Yes","No")</f>
        <v>No</v>
      </c>
      <c r="R15" s="40" t="s">
        <v>104</v>
      </c>
      <c r="S15" s="40" t="s">
        <v>105</v>
      </c>
      <c r="T15" s="45" t="n">
        <f aca="false">IF(N15="Yes",M15,"")</f>
        <v>6.59</v>
      </c>
      <c r="U15" s="45" t="str">
        <f aca="false">IF(AND($R15="Yes",H15="95% or above"),M15,"")</f>
        <v/>
      </c>
    </row>
    <row r="16" customFormat="false" ht="15" hidden="false" customHeight="true" outlineLevel="0" collapsed="false">
      <c r="A16" s="46" t="n">
        <v>12</v>
      </c>
      <c r="B16" s="46" t="s">
        <v>128</v>
      </c>
      <c r="C16" s="46" t="s">
        <v>102</v>
      </c>
      <c r="D16" s="47" t="n">
        <v>0.3</v>
      </c>
      <c r="E16" s="48" t="n">
        <v>3954</v>
      </c>
      <c r="F16" s="48" t="n">
        <v>1204</v>
      </c>
      <c r="G16" s="33" t="n">
        <f aca="false">E16-F16</f>
        <v>2750</v>
      </c>
      <c r="H16" s="46" t="s">
        <v>69</v>
      </c>
      <c r="I16" s="46" t="s">
        <v>129</v>
      </c>
      <c r="J16" s="48" t="n">
        <v>1920</v>
      </c>
      <c r="K16" s="48" t="n">
        <v>5640</v>
      </c>
      <c r="L16" s="49" t="n">
        <v>0.34</v>
      </c>
      <c r="M16" s="50" t="n">
        <v>14.16</v>
      </c>
      <c r="N16" s="31" t="str">
        <f aca="false">IF(AND($R16="Yes",D16&lt;'Headline figures'!$C$9),"Yes","No")</f>
        <v>Yes</v>
      </c>
      <c r="O16" s="31" t="str">
        <f aca="false">IF(AND($R16="Yes",L16&gt;='Headline figures'!$C$10),"Yes","No")</f>
        <v>No</v>
      </c>
      <c r="P16" s="31" t="str">
        <f aca="false">IF(AND($R16="Yes",M16&gt;'Headline figures'!$C$8),"Yes","No")</f>
        <v>Yes</v>
      </c>
      <c r="Q16" s="31" t="str">
        <f aca="false">IF(AND(N16="Yes",O16="Yes",P16="Yes"),"Yes","No")</f>
        <v>No</v>
      </c>
      <c r="R16" s="46" t="s">
        <v>104</v>
      </c>
      <c r="S16" s="46" t="s">
        <v>105</v>
      </c>
      <c r="T16" s="45" t="n">
        <f aca="false">IF(N16="Yes",M16,"")</f>
        <v>14.16</v>
      </c>
      <c r="U16" s="45" t="str">
        <f aca="false">IF(AND($R16="Yes",H16="95% or above"),M16,"")</f>
        <v/>
      </c>
    </row>
    <row r="17" customFormat="false" ht="15" hidden="false" customHeight="true" outlineLevel="0" collapsed="false">
      <c r="A17" s="40" t="n">
        <v>13</v>
      </c>
      <c r="B17" s="40" t="s">
        <v>130</v>
      </c>
      <c r="C17" s="40" t="s">
        <v>110</v>
      </c>
      <c r="D17" s="41" t="n">
        <v>0.33</v>
      </c>
      <c r="E17" s="42" t="n">
        <v>1718</v>
      </c>
      <c r="F17" s="42" t="n">
        <v>567</v>
      </c>
      <c r="G17" s="22" t="n">
        <f aca="false">E17-F17</f>
        <v>1151</v>
      </c>
      <c r="H17" s="40" t="s">
        <v>69</v>
      </c>
      <c r="I17" s="40" t="s">
        <v>131</v>
      </c>
      <c r="J17" s="42" t="n">
        <v>1560</v>
      </c>
      <c r="K17" s="42" t="n">
        <v>3410</v>
      </c>
      <c r="L17" s="43" t="n">
        <v>0.458</v>
      </c>
      <c r="M17" s="44" t="n">
        <v>13.17</v>
      </c>
      <c r="N17" s="15" t="str">
        <f aca="false">IF(AND($R17="Yes",D17&lt;'Headline figures'!$C$9),"Yes","No")</f>
        <v>Yes</v>
      </c>
      <c r="O17" s="15" t="str">
        <f aca="false">IF(AND($R17="Yes",L17&gt;='Headline figures'!$C$10),"Yes","No")</f>
        <v>No</v>
      </c>
      <c r="P17" s="15" t="str">
        <f aca="false">IF(AND($R17="Yes",M17&gt;'Headline figures'!$C$8),"Yes","No")</f>
        <v>Yes</v>
      </c>
      <c r="Q17" s="15" t="str">
        <f aca="false">IF(AND(N17="Yes",O17="Yes",P17="Yes"),"Yes","No")</f>
        <v>No</v>
      </c>
      <c r="R17" s="40" t="s">
        <v>104</v>
      </c>
      <c r="S17" s="40" t="s">
        <v>105</v>
      </c>
      <c r="T17" s="45" t="n">
        <f aca="false">IF(N17="Yes",M17,"")</f>
        <v>13.17</v>
      </c>
      <c r="U17" s="45" t="str">
        <f aca="false">IF(AND($R17="Yes",H17="95% or above"),M17,"")</f>
        <v/>
      </c>
    </row>
    <row r="18" customFormat="false" ht="15" hidden="false" customHeight="true" outlineLevel="0" collapsed="false">
      <c r="A18" s="46" t="n">
        <v>14</v>
      </c>
      <c r="B18" s="46" t="s">
        <v>132</v>
      </c>
      <c r="C18" s="46" t="s">
        <v>110</v>
      </c>
      <c r="D18" s="47" t="n">
        <v>0.33</v>
      </c>
      <c r="E18" s="48" t="n">
        <v>1874</v>
      </c>
      <c r="F18" s="48" t="n">
        <v>622</v>
      </c>
      <c r="G18" s="33" t="n">
        <f aca="false">E18-F18</f>
        <v>1252</v>
      </c>
      <c r="H18" s="46" t="s">
        <v>69</v>
      </c>
      <c r="I18" s="46" t="s">
        <v>133</v>
      </c>
      <c r="J18" s="48" t="n">
        <v>3290</v>
      </c>
      <c r="K18" s="48" t="n">
        <v>5120</v>
      </c>
      <c r="L18" s="49" t="n">
        <v>0.642</v>
      </c>
      <c r="M18" s="50" t="n">
        <v>12.22</v>
      </c>
      <c r="N18" s="31" t="str">
        <f aca="false">IF(AND($R18="Yes",D18&lt;'Headline figures'!$C$9),"Yes","No")</f>
        <v>Yes</v>
      </c>
      <c r="O18" s="31" t="str">
        <f aca="false">IF(AND($R18="Yes",L18&gt;='Headline figures'!$C$10),"Yes","No")</f>
        <v>Yes</v>
      </c>
      <c r="P18" s="31" t="str">
        <f aca="false">IF(AND($R18="Yes",M18&gt;'Headline figures'!$C$8),"Yes","No")</f>
        <v>Yes</v>
      </c>
      <c r="Q18" s="31" t="str">
        <f aca="false">IF(AND(N18="Yes",O18="Yes",P18="Yes"),"Yes","No")</f>
        <v>Yes</v>
      </c>
      <c r="R18" s="46" t="s">
        <v>104</v>
      </c>
      <c r="S18" s="46" t="s">
        <v>105</v>
      </c>
      <c r="T18" s="45" t="n">
        <f aca="false">IF(N18="Yes",M18,"")</f>
        <v>12.22</v>
      </c>
      <c r="U18" s="45" t="str">
        <f aca="false">IF(AND($R18="Yes",H18="95% or above"),M18,"")</f>
        <v/>
      </c>
    </row>
    <row r="19" customFormat="false" ht="15" hidden="false" customHeight="true" outlineLevel="0" collapsed="false">
      <c r="A19" s="40" t="n">
        <v>15</v>
      </c>
      <c r="B19" s="40" t="s">
        <v>134</v>
      </c>
      <c r="C19" s="40" t="s">
        <v>135</v>
      </c>
      <c r="D19" s="41" t="n">
        <v>0.34</v>
      </c>
      <c r="E19" s="42" t="n">
        <v>4632</v>
      </c>
      <c r="F19" s="42" t="n">
        <v>1583</v>
      </c>
      <c r="G19" s="22" t="n">
        <f aca="false">E19-F19</f>
        <v>3049</v>
      </c>
      <c r="H19" s="40" t="s">
        <v>69</v>
      </c>
      <c r="I19" s="40" t="s">
        <v>136</v>
      </c>
      <c r="J19" s="42" t="n">
        <v>820</v>
      </c>
      <c r="K19" s="42" t="n">
        <v>8560</v>
      </c>
      <c r="L19" s="43" t="n">
        <v>0.096</v>
      </c>
      <c r="M19" s="44" t="n">
        <v>6.45</v>
      </c>
      <c r="N19" s="15" t="str">
        <f aca="false">IF(AND($R19="Yes",D19&lt;'Headline figures'!$C$9),"Yes","No")</f>
        <v>Yes</v>
      </c>
      <c r="O19" s="15" t="str">
        <f aca="false">IF(AND($R19="Yes",L19&gt;='Headline figures'!$C$10),"Yes","No")</f>
        <v>No</v>
      </c>
      <c r="P19" s="15" t="str">
        <f aca="false">IF(AND($R19="Yes",M19&gt;'Headline figures'!$C$8),"Yes","No")</f>
        <v>No</v>
      </c>
      <c r="Q19" s="15" t="str">
        <f aca="false">IF(AND(N19="Yes",O19="Yes",P19="Yes"),"Yes","No")</f>
        <v>No</v>
      </c>
      <c r="R19" s="40" t="s">
        <v>104</v>
      </c>
      <c r="S19" s="40" t="s">
        <v>105</v>
      </c>
      <c r="T19" s="45" t="n">
        <f aca="false">IF(N19="Yes",M19,"")</f>
        <v>6.45</v>
      </c>
      <c r="U19" s="45" t="str">
        <f aca="false">IF(AND($R19="Yes",H19="95% or above"),M19,"")</f>
        <v/>
      </c>
    </row>
    <row r="20" customFormat="false" ht="15" hidden="false" customHeight="true" outlineLevel="0" collapsed="false">
      <c r="A20" s="46" t="n">
        <v>16</v>
      </c>
      <c r="B20" s="46" t="s">
        <v>137</v>
      </c>
      <c r="C20" s="46" t="s">
        <v>110</v>
      </c>
      <c r="D20" s="47" t="n">
        <v>0.35</v>
      </c>
      <c r="E20" s="48" t="n">
        <v>2197</v>
      </c>
      <c r="F20" s="48" t="n">
        <v>776</v>
      </c>
      <c r="G20" s="33" t="n">
        <f aca="false">E20-F20</f>
        <v>1421</v>
      </c>
      <c r="H20" s="46" t="s">
        <v>69</v>
      </c>
      <c r="I20" s="46" t="s">
        <v>138</v>
      </c>
      <c r="J20" s="48" t="n">
        <v>0</v>
      </c>
      <c r="K20" s="48" t="n">
        <v>51170</v>
      </c>
      <c r="L20" s="49" t="n">
        <v>0</v>
      </c>
      <c r="M20" s="50" t="n">
        <v>11.02</v>
      </c>
      <c r="N20" s="31" t="str">
        <f aca="false">IF(AND($R20="Yes",D20&lt;'Headline figures'!$C$9),"Yes","No")</f>
        <v>Yes</v>
      </c>
      <c r="O20" s="31" t="str">
        <f aca="false">IF(AND($R20="Yes",L20&gt;='Headline figures'!$C$10),"Yes","No")</f>
        <v>No</v>
      </c>
      <c r="P20" s="31" t="str">
        <f aca="false">IF(AND($R20="Yes",M20&gt;'Headline figures'!$C$8),"Yes","No")</f>
        <v>Yes</v>
      </c>
      <c r="Q20" s="31" t="str">
        <f aca="false">IF(AND(N20="Yes",O20="Yes",P20="Yes"),"Yes","No")</f>
        <v>No</v>
      </c>
      <c r="R20" s="46" t="s">
        <v>104</v>
      </c>
      <c r="S20" s="46" t="s">
        <v>105</v>
      </c>
      <c r="T20" s="45" t="n">
        <f aca="false">IF(N20="Yes",M20,"")</f>
        <v>11.02</v>
      </c>
      <c r="U20" s="45" t="str">
        <f aca="false">IF(AND($R20="Yes",H20="95% or above"),M20,"")</f>
        <v/>
      </c>
    </row>
    <row r="21" customFormat="false" ht="15" hidden="false" customHeight="true" outlineLevel="0" collapsed="false">
      <c r="A21" s="40" t="n">
        <v>17</v>
      </c>
      <c r="B21" s="40" t="s">
        <v>139</v>
      </c>
      <c r="C21" s="40" t="s">
        <v>140</v>
      </c>
      <c r="D21" s="41" t="n">
        <v>0.35</v>
      </c>
      <c r="E21" s="42" t="n">
        <v>8010</v>
      </c>
      <c r="F21" s="42" t="n">
        <v>2799</v>
      </c>
      <c r="G21" s="22" t="n">
        <f aca="false">E21-F21</f>
        <v>5211</v>
      </c>
      <c r="H21" s="40" t="s">
        <v>69</v>
      </c>
      <c r="I21" s="40" t="s">
        <v>141</v>
      </c>
      <c r="J21" s="42" t="n">
        <v>5680</v>
      </c>
      <c r="K21" s="42" t="n">
        <v>16210</v>
      </c>
      <c r="L21" s="43" t="n">
        <v>0.35</v>
      </c>
      <c r="M21" s="44" t="n">
        <v>9.13</v>
      </c>
      <c r="N21" s="15" t="str">
        <f aca="false">IF(AND($R21="Yes",D21&lt;'Headline figures'!$C$9),"Yes","No")</f>
        <v>Yes</v>
      </c>
      <c r="O21" s="15" t="str">
        <f aca="false">IF(AND($R21="Yes",L21&gt;='Headline figures'!$C$10),"Yes","No")</f>
        <v>No</v>
      </c>
      <c r="P21" s="15" t="str">
        <f aca="false">IF(AND($R21="Yes",M21&gt;'Headline figures'!$C$8),"Yes","No")</f>
        <v>Yes</v>
      </c>
      <c r="Q21" s="15" t="str">
        <f aca="false">IF(AND(N21="Yes",O21="Yes",P21="Yes"),"Yes","No")</f>
        <v>No</v>
      </c>
      <c r="R21" s="40" t="s">
        <v>104</v>
      </c>
      <c r="S21" s="40" t="s">
        <v>105</v>
      </c>
      <c r="T21" s="45" t="n">
        <f aca="false">IF(N21="Yes",M21,"")</f>
        <v>9.13</v>
      </c>
      <c r="U21" s="45" t="str">
        <f aca="false">IF(AND($R21="Yes",H21="95% or above"),M21,"")</f>
        <v/>
      </c>
    </row>
    <row r="22" customFormat="false" ht="15" hidden="false" customHeight="true" outlineLevel="0" collapsed="false">
      <c r="A22" s="46" t="n">
        <v>18</v>
      </c>
      <c r="B22" s="46" t="s">
        <v>142</v>
      </c>
      <c r="C22" s="46" t="s">
        <v>110</v>
      </c>
      <c r="D22" s="47" t="n">
        <v>0.36</v>
      </c>
      <c r="E22" s="48" t="n">
        <v>1112</v>
      </c>
      <c r="F22" s="48" t="n">
        <v>402</v>
      </c>
      <c r="G22" s="33" t="n">
        <f aca="false">E22-F22</f>
        <v>710</v>
      </c>
      <c r="H22" s="46" t="s">
        <v>69</v>
      </c>
      <c r="I22" s="46" t="s">
        <v>143</v>
      </c>
      <c r="J22" s="48" t="n">
        <v>0</v>
      </c>
      <c r="K22" s="48" t="n">
        <v>4490</v>
      </c>
      <c r="L22" s="49" t="n">
        <v>0</v>
      </c>
      <c r="M22" s="50" t="n">
        <v>8.46</v>
      </c>
      <c r="N22" s="31" t="str">
        <f aca="false">IF(AND($R22="Yes",D22&lt;'Headline figures'!$C$9),"Yes","No")</f>
        <v>Yes</v>
      </c>
      <c r="O22" s="31" t="str">
        <f aca="false">IF(AND($R22="Yes",L22&gt;='Headline figures'!$C$10),"Yes","No")</f>
        <v>No</v>
      </c>
      <c r="P22" s="31" t="str">
        <f aca="false">IF(AND($R22="Yes",M22&gt;'Headline figures'!$C$8),"Yes","No")</f>
        <v>Yes</v>
      </c>
      <c r="Q22" s="31" t="str">
        <f aca="false">IF(AND(N22="Yes",O22="Yes",P22="Yes"),"Yes","No")</f>
        <v>No</v>
      </c>
      <c r="R22" s="46" t="s">
        <v>104</v>
      </c>
      <c r="S22" s="46" t="s">
        <v>105</v>
      </c>
      <c r="T22" s="45" t="n">
        <f aca="false">IF(N22="Yes",M22,"")</f>
        <v>8.46</v>
      </c>
      <c r="U22" s="45" t="str">
        <f aca="false">IF(AND($R22="Yes",H22="95% or above"),M22,"")</f>
        <v/>
      </c>
    </row>
    <row r="23" customFormat="false" ht="15" hidden="false" customHeight="true" outlineLevel="0" collapsed="false">
      <c r="A23" s="40" t="n">
        <v>19</v>
      </c>
      <c r="B23" s="40" t="s">
        <v>144</v>
      </c>
      <c r="C23" s="40" t="s">
        <v>110</v>
      </c>
      <c r="D23" s="41" t="n">
        <v>0.37</v>
      </c>
      <c r="E23" s="42" t="n">
        <v>2133</v>
      </c>
      <c r="F23" s="42" t="n">
        <v>799</v>
      </c>
      <c r="G23" s="22" t="n">
        <f aca="false">E23-F23</f>
        <v>1334</v>
      </c>
      <c r="H23" s="40" t="s">
        <v>69</v>
      </c>
      <c r="I23" s="40" t="s">
        <v>145</v>
      </c>
      <c r="J23" s="42" t="n">
        <v>0</v>
      </c>
      <c r="K23" s="42" t="n">
        <v>37960</v>
      </c>
      <c r="L23" s="43" t="n">
        <v>0</v>
      </c>
      <c r="M23" s="44" t="n">
        <v>9.28</v>
      </c>
      <c r="N23" s="15" t="str">
        <f aca="false">IF(AND($R23="Yes",D23&lt;'Headline figures'!$C$9),"Yes","No")</f>
        <v>Yes</v>
      </c>
      <c r="O23" s="15" t="str">
        <f aca="false">IF(AND($R23="Yes",L23&gt;='Headline figures'!$C$10),"Yes","No")</f>
        <v>No</v>
      </c>
      <c r="P23" s="15" t="str">
        <f aca="false">IF(AND($R23="Yes",M23&gt;'Headline figures'!$C$8),"Yes","No")</f>
        <v>Yes</v>
      </c>
      <c r="Q23" s="15" t="str">
        <f aca="false">IF(AND(N23="Yes",O23="Yes",P23="Yes"),"Yes","No")</f>
        <v>No</v>
      </c>
      <c r="R23" s="40" t="s">
        <v>104</v>
      </c>
      <c r="S23" s="40" t="s">
        <v>105</v>
      </c>
      <c r="T23" s="45" t="n">
        <f aca="false">IF(N23="Yes",M23,"")</f>
        <v>9.28</v>
      </c>
      <c r="U23" s="45" t="str">
        <f aca="false">IF(AND($R23="Yes",H23="95% or above"),M23,"")</f>
        <v/>
      </c>
    </row>
    <row r="24" customFormat="false" ht="15" hidden="false" customHeight="true" outlineLevel="0" collapsed="false">
      <c r="A24" s="46" t="n">
        <v>20</v>
      </c>
      <c r="B24" s="46" t="s">
        <v>146</v>
      </c>
      <c r="C24" s="46" t="s">
        <v>110</v>
      </c>
      <c r="D24" s="47" t="n">
        <v>0.38</v>
      </c>
      <c r="E24" s="48" t="n">
        <v>1915</v>
      </c>
      <c r="F24" s="48" t="n">
        <v>732</v>
      </c>
      <c r="G24" s="33" t="n">
        <f aca="false">E24-F24</f>
        <v>1183</v>
      </c>
      <c r="H24" s="46" t="s">
        <v>69</v>
      </c>
      <c r="I24" s="46" t="s">
        <v>147</v>
      </c>
      <c r="J24" s="48" t="n">
        <v>23300</v>
      </c>
      <c r="K24" s="48" t="n">
        <v>24820</v>
      </c>
      <c r="L24" s="49" t="n">
        <v>0.939</v>
      </c>
      <c r="M24" s="50" t="n">
        <v>13.23</v>
      </c>
      <c r="N24" s="31" t="str">
        <f aca="false">IF(AND($R24="Yes",D24&lt;'Headline figures'!$C$9),"Yes","No")</f>
        <v>Yes</v>
      </c>
      <c r="O24" s="31" t="str">
        <f aca="false">IF(AND($R24="Yes",L24&gt;='Headline figures'!$C$10),"Yes","No")</f>
        <v>Yes</v>
      </c>
      <c r="P24" s="31" t="str">
        <f aca="false">IF(AND($R24="Yes",M24&gt;'Headline figures'!$C$8),"Yes","No")</f>
        <v>Yes</v>
      </c>
      <c r="Q24" s="31" t="str">
        <f aca="false">IF(AND(N24="Yes",O24="Yes",P24="Yes"),"Yes","No")</f>
        <v>Yes</v>
      </c>
      <c r="R24" s="46" t="s">
        <v>104</v>
      </c>
      <c r="S24" s="46" t="s">
        <v>105</v>
      </c>
      <c r="T24" s="45" t="n">
        <f aca="false">IF(N24="Yes",M24,"")</f>
        <v>13.23</v>
      </c>
      <c r="U24" s="45" t="str">
        <f aca="false">IF(AND($R24="Yes",H24="95% or above"),M24,"")</f>
        <v/>
      </c>
    </row>
    <row r="25" customFormat="false" ht="15" hidden="false" customHeight="true" outlineLevel="0" collapsed="false">
      <c r="A25" s="40" t="n">
        <v>21</v>
      </c>
      <c r="B25" s="40" t="s">
        <v>148</v>
      </c>
      <c r="C25" s="40" t="s">
        <v>149</v>
      </c>
      <c r="D25" s="41" t="n">
        <v>0.39</v>
      </c>
      <c r="E25" s="42" t="n">
        <v>7358</v>
      </c>
      <c r="F25" s="42" t="n">
        <v>2899</v>
      </c>
      <c r="G25" s="22" t="n">
        <f aca="false">E25-F25</f>
        <v>4459</v>
      </c>
      <c r="H25" s="40" t="s">
        <v>69</v>
      </c>
      <c r="I25" s="40" t="s">
        <v>150</v>
      </c>
      <c r="J25" s="42" t="n">
        <v>0</v>
      </c>
      <c r="K25" s="42" t="n">
        <v>7330</v>
      </c>
      <c r="L25" s="43" t="n">
        <v>0</v>
      </c>
      <c r="M25" s="44" t="n">
        <v>7.18</v>
      </c>
      <c r="N25" s="15" t="str">
        <f aca="false">IF(AND($R25="Yes",D25&lt;'Headline figures'!$C$9),"Yes","No")</f>
        <v>Yes</v>
      </c>
      <c r="O25" s="15" t="str">
        <f aca="false">IF(AND($R25="Yes",L25&gt;='Headline figures'!$C$10),"Yes","No")</f>
        <v>No</v>
      </c>
      <c r="P25" s="15" t="str">
        <f aca="false">IF(AND($R25="Yes",M25&gt;'Headline figures'!$C$8),"Yes","No")</f>
        <v>No</v>
      </c>
      <c r="Q25" s="15" t="str">
        <f aca="false">IF(AND(N25="Yes",O25="Yes",P25="Yes"),"Yes","No")</f>
        <v>No</v>
      </c>
      <c r="R25" s="40" t="s">
        <v>104</v>
      </c>
      <c r="S25" s="40" t="s">
        <v>105</v>
      </c>
      <c r="T25" s="45" t="n">
        <f aca="false">IF(N25="Yes",M25,"")</f>
        <v>7.18</v>
      </c>
      <c r="U25" s="45" t="str">
        <f aca="false">IF(AND($R25="Yes",H25="95% or above"),M25,"")</f>
        <v/>
      </c>
    </row>
    <row r="26" customFormat="false" ht="15" hidden="false" customHeight="true" outlineLevel="0" collapsed="false">
      <c r="A26" s="46" t="n">
        <v>22</v>
      </c>
      <c r="B26" s="46" t="s">
        <v>151</v>
      </c>
      <c r="C26" s="46" t="s">
        <v>102</v>
      </c>
      <c r="D26" s="47" t="n">
        <v>0.39</v>
      </c>
      <c r="E26" s="48" t="n">
        <v>4006</v>
      </c>
      <c r="F26" s="48" t="n">
        <v>1547</v>
      </c>
      <c r="G26" s="33" t="n">
        <f aca="false">E26-F26</f>
        <v>2459</v>
      </c>
      <c r="H26" s="46" t="s">
        <v>69</v>
      </c>
      <c r="I26" s="46" t="s">
        <v>152</v>
      </c>
      <c r="J26" s="48" t="n">
        <v>0</v>
      </c>
      <c r="K26" s="48" t="n">
        <v>2680</v>
      </c>
      <c r="L26" s="49" t="n">
        <v>0</v>
      </c>
      <c r="M26" s="50" t="n">
        <v>11.05</v>
      </c>
      <c r="N26" s="31" t="str">
        <f aca="false">IF(AND($R26="Yes",D26&lt;'Headline figures'!$C$9),"Yes","No")</f>
        <v>Yes</v>
      </c>
      <c r="O26" s="31" t="str">
        <f aca="false">IF(AND($R26="Yes",L26&gt;='Headline figures'!$C$10),"Yes","No")</f>
        <v>No</v>
      </c>
      <c r="P26" s="31" t="str">
        <f aca="false">IF(AND($R26="Yes",M26&gt;'Headline figures'!$C$8),"Yes","No")</f>
        <v>Yes</v>
      </c>
      <c r="Q26" s="31" t="str">
        <f aca="false">IF(AND(N26="Yes",O26="Yes",P26="Yes"),"Yes","No")</f>
        <v>No</v>
      </c>
      <c r="R26" s="46" t="s">
        <v>104</v>
      </c>
      <c r="S26" s="46" t="s">
        <v>105</v>
      </c>
      <c r="T26" s="45" t="n">
        <f aca="false">IF(N26="Yes",M26,"")</f>
        <v>11.05</v>
      </c>
      <c r="U26" s="45" t="str">
        <f aca="false">IF(AND($R26="Yes",H26="95% or above"),M26,"")</f>
        <v/>
      </c>
    </row>
    <row r="27" customFormat="false" ht="15" hidden="false" customHeight="true" outlineLevel="0" collapsed="false">
      <c r="A27" s="40" t="n">
        <v>23</v>
      </c>
      <c r="B27" s="40" t="s">
        <v>153</v>
      </c>
      <c r="C27" s="40" t="s">
        <v>140</v>
      </c>
      <c r="D27" s="41" t="n">
        <v>0.4</v>
      </c>
      <c r="E27" s="42" t="n">
        <v>1812</v>
      </c>
      <c r="F27" s="42" t="n">
        <v>729</v>
      </c>
      <c r="G27" s="22" t="n">
        <f aca="false">E27-F27</f>
        <v>1083</v>
      </c>
      <c r="H27" s="40" t="s">
        <v>69</v>
      </c>
      <c r="I27" s="40" t="s">
        <v>154</v>
      </c>
      <c r="J27" s="42" t="n">
        <v>0</v>
      </c>
      <c r="K27" s="42" t="n">
        <v>6290</v>
      </c>
      <c r="L27" s="43" t="n">
        <v>0</v>
      </c>
      <c r="M27" s="44" t="n">
        <v>8.1</v>
      </c>
      <c r="N27" s="15" t="str">
        <f aca="false">IF(AND($R27="Yes",D27&lt;'Headline figures'!$C$9),"Yes","No")</f>
        <v>Yes</v>
      </c>
      <c r="O27" s="15" t="str">
        <f aca="false">IF(AND($R27="Yes",L27&gt;='Headline figures'!$C$10),"Yes","No")</f>
        <v>No</v>
      </c>
      <c r="P27" s="15" t="str">
        <f aca="false">IF(AND($R27="Yes",M27&gt;'Headline figures'!$C$8),"Yes","No")</f>
        <v>Yes</v>
      </c>
      <c r="Q27" s="15" t="str">
        <f aca="false">IF(AND(N27="Yes",O27="Yes",P27="Yes"),"Yes","No")</f>
        <v>No</v>
      </c>
      <c r="R27" s="40" t="s">
        <v>104</v>
      </c>
      <c r="S27" s="40" t="s">
        <v>105</v>
      </c>
      <c r="T27" s="45" t="n">
        <f aca="false">IF(N27="Yes",M27,"")</f>
        <v>8.1</v>
      </c>
      <c r="U27" s="45" t="str">
        <f aca="false">IF(AND($R27="Yes",H27="95% or above"),M27,"")</f>
        <v/>
      </c>
    </row>
    <row r="28" customFormat="false" ht="15" hidden="false" customHeight="true" outlineLevel="0" collapsed="false">
      <c r="A28" s="46" t="n">
        <v>24</v>
      </c>
      <c r="B28" s="46" t="s">
        <v>155</v>
      </c>
      <c r="C28" s="46" t="s">
        <v>102</v>
      </c>
      <c r="D28" s="47" t="n">
        <v>0.4</v>
      </c>
      <c r="E28" s="48" t="n">
        <v>5414</v>
      </c>
      <c r="F28" s="48" t="n">
        <v>2160</v>
      </c>
      <c r="G28" s="33" t="n">
        <f aca="false">E28-F28</f>
        <v>3254</v>
      </c>
      <c r="H28" s="46" t="s">
        <v>69</v>
      </c>
      <c r="I28" s="46" t="s">
        <v>156</v>
      </c>
      <c r="J28" s="48" t="n">
        <v>6070</v>
      </c>
      <c r="K28" s="48" t="n">
        <v>11230</v>
      </c>
      <c r="L28" s="49" t="n">
        <v>0.54</v>
      </c>
      <c r="M28" s="50" t="n">
        <v>10.96</v>
      </c>
      <c r="N28" s="31" t="str">
        <f aca="false">IF(AND($R28="Yes",D28&lt;'Headline figures'!$C$9),"Yes","No")</f>
        <v>Yes</v>
      </c>
      <c r="O28" s="31" t="str">
        <f aca="false">IF(AND($R28="Yes",L28&gt;='Headline figures'!$C$10),"Yes","No")</f>
        <v>Yes</v>
      </c>
      <c r="P28" s="31" t="str">
        <f aca="false">IF(AND($R28="Yes",M28&gt;'Headline figures'!$C$8),"Yes","No")</f>
        <v>Yes</v>
      </c>
      <c r="Q28" s="31" t="str">
        <f aca="false">IF(AND(N28="Yes",O28="Yes",P28="Yes"),"Yes","No")</f>
        <v>Yes</v>
      </c>
      <c r="R28" s="46" t="s">
        <v>104</v>
      </c>
      <c r="S28" s="46" t="s">
        <v>105</v>
      </c>
      <c r="T28" s="45" t="n">
        <f aca="false">IF(N28="Yes",M28,"")</f>
        <v>10.96</v>
      </c>
      <c r="U28" s="45" t="str">
        <f aca="false">IF(AND($R28="Yes",H28="95% or above"),M28,"")</f>
        <v/>
      </c>
    </row>
    <row r="29" customFormat="false" ht="15" hidden="false" customHeight="true" outlineLevel="0" collapsed="false">
      <c r="A29" s="40" t="n">
        <v>25</v>
      </c>
      <c r="B29" s="40" t="s">
        <v>157</v>
      </c>
      <c r="C29" s="40" t="s">
        <v>140</v>
      </c>
      <c r="D29" s="41" t="n">
        <v>0.41</v>
      </c>
      <c r="E29" s="42" t="n">
        <v>10134</v>
      </c>
      <c r="F29" s="42" t="n">
        <v>4192</v>
      </c>
      <c r="G29" s="22" t="n">
        <f aca="false">E29-F29</f>
        <v>5942</v>
      </c>
      <c r="H29" s="40" t="s">
        <v>69</v>
      </c>
      <c r="I29" s="40" t="s">
        <v>158</v>
      </c>
      <c r="J29" s="42" t="n">
        <v>600</v>
      </c>
      <c r="K29" s="42" t="n">
        <v>10970</v>
      </c>
      <c r="L29" s="43" t="n">
        <v>0.055</v>
      </c>
      <c r="M29" s="44" t="n">
        <v>8.33</v>
      </c>
      <c r="N29" s="15" t="str">
        <f aca="false">IF(AND($R29="Yes",D29&lt;'Headline figures'!$C$9),"Yes","No")</f>
        <v>Yes</v>
      </c>
      <c r="O29" s="15" t="str">
        <f aca="false">IF(AND($R29="Yes",L29&gt;='Headline figures'!$C$10),"Yes","No")</f>
        <v>No</v>
      </c>
      <c r="P29" s="15" t="str">
        <f aca="false">IF(AND($R29="Yes",M29&gt;'Headline figures'!$C$8),"Yes","No")</f>
        <v>Yes</v>
      </c>
      <c r="Q29" s="15" t="str">
        <f aca="false">IF(AND(N29="Yes",O29="Yes",P29="Yes"),"Yes","No")</f>
        <v>No</v>
      </c>
      <c r="R29" s="40" t="s">
        <v>104</v>
      </c>
      <c r="S29" s="40" t="s">
        <v>105</v>
      </c>
      <c r="T29" s="45" t="n">
        <f aca="false">IF(N29="Yes",M29,"")</f>
        <v>8.33</v>
      </c>
      <c r="U29" s="45" t="str">
        <f aca="false">IF(AND($R29="Yes",H29="95% or above"),M29,"")</f>
        <v/>
      </c>
    </row>
    <row r="30" customFormat="false" ht="15" hidden="false" customHeight="true" outlineLevel="0" collapsed="false">
      <c r="A30" s="46" t="n">
        <v>26</v>
      </c>
      <c r="B30" s="46" t="s">
        <v>159</v>
      </c>
      <c r="C30" s="46" t="s">
        <v>102</v>
      </c>
      <c r="D30" s="47" t="n">
        <v>0.42</v>
      </c>
      <c r="E30" s="48" t="n">
        <v>8472</v>
      </c>
      <c r="F30" s="48" t="n">
        <v>3544</v>
      </c>
      <c r="G30" s="33" t="n">
        <f aca="false">E30-F30</f>
        <v>4928</v>
      </c>
      <c r="H30" s="46" t="s">
        <v>69</v>
      </c>
      <c r="I30" s="46" t="s">
        <v>160</v>
      </c>
      <c r="J30" s="48" t="n">
        <v>0</v>
      </c>
      <c r="K30" s="48" t="n">
        <v>4730</v>
      </c>
      <c r="L30" s="49" t="n">
        <v>0</v>
      </c>
      <c r="M30" s="50" t="n">
        <v>12.01</v>
      </c>
      <c r="N30" s="31" t="str">
        <f aca="false">IF(AND($R30="Yes",D30&lt;'Headline figures'!$C$9),"Yes","No")</f>
        <v>Yes</v>
      </c>
      <c r="O30" s="31" t="str">
        <f aca="false">IF(AND($R30="Yes",L30&gt;='Headline figures'!$C$10),"Yes","No")</f>
        <v>No</v>
      </c>
      <c r="P30" s="31" t="str">
        <f aca="false">IF(AND($R30="Yes",M30&gt;'Headline figures'!$C$8),"Yes","No")</f>
        <v>Yes</v>
      </c>
      <c r="Q30" s="31" t="str">
        <f aca="false">IF(AND(N30="Yes",O30="Yes",P30="Yes"),"Yes","No")</f>
        <v>No</v>
      </c>
      <c r="R30" s="46" t="s">
        <v>104</v>
      </c>
      <c r="S30" s="46" t="s">
        <v>105</v>
      </c>
      <c r="T30" s="45" t="n">
        <f aca="false">IF(N30="Yes",M30,"")</f>
        <v>12.01</v>
      </c>
      <c r="U30" s="45" t="str">
        <f aca="false">IF(AND($R30="Yes",H30="95% or above"),M30,"")</f>
        <v/>
      </c>
    </row>
    <row r="31" customFormat="false" ht="15" hidden="false" customHeight="true" outlineLevel="0" collapsed="false">
      <c r="A31" s="40" t="n">
        <v>27</v>
      </c>
      <c r="B31" s="40" t="s">
        <v>161</v>
      </c>
      <c r="C31" s="40" t="s">
        <v>162</v>
      </c>
      <c r="D31" s="41" t="n">
        <v>0.43</v>
      </c>
      <c r="E31" s="42" t="n">
        <v>3408</v>
      </c>
      <c r="F31" s="42" t="n">
        <v>1457</v>
      </c>
      <c r="G31" s="22" t="n">
        <f aca="false">E31-F31</f>
        <v>1951</v>
      </c>
      <c r="H31" s="40" t="s">
        <v>69</v>
      </c>
      <c r="I31" s="40" t="s">
        <v>163</v>
      </c>
      <c r="J31" s="42" t="n">
        <v>5860</v>
      </c>
      <c r="K31" s="42" t="n">
        <v>12610</v>
      </c>
      <c r="L31" s="43" t="n">
        <v>0.465</v>
      </c>
      <c r="M31" s="44" t="n">
        <v>8.61</v>
      </c>
      <c r="N31" s="15" t="str">
        <f aca="false">IF(AND($R31="Yes",D31&lt;'Headline figures'!$C$9),"Yes","No")</f>
        <v>Yes</v>
      </c>
      <c r="O31" s="15" t="str">
        <f aca="false">IF(AND($R31="Yes",L31&gt;='Headline figures'!$C$10),"Yes","No")</f>
        <v>No</v>
      </c>
      <c r="P31" s="15" t="str">
        <f aca="false">IF(AND($R31="Yes",M31&gt;'Headline figures'!$C$8),"Yes","No")</f>
        <v>Yes</v>
      </c>
      <c r="Q31" s="15" t="str">
        <f aca="false">IF(AND(N31="Yes",O31="Yes",P31="Yes"),"Yes","No")</f>
        <v>No</v>
      </c>
      <c r="R31" s="40" t="s">
        <v>104</v>
      </c>
      <c r="S31" s="40" t="s">
        <v>105</v>
      </c>
      <c r="T31" s="45" t="n">
        <f aca="false">IF(N31="Yes",M31,"")</f>
        <v>8.61</v>
      </c>
      <c r="U31" s="45" t="str">
        <f aca="false">IF(AND($R31="Yes",H31="95% or above"),M31,"")</f>
        <v/>
      </c>
    </row>
    <row r="32" customFormat="false" ht="15" hidden="false" customHeight="true" outlineLevel="0" collapsed="false">
      <c r="A32" s="46" t="n">
        <v>28</v>
      </c>
      <c r="B32" s="46" t="s">
        <v>164</v>
      </c>
      <c r="C32" s="46" t="s">
        <v>110</v>
      </c>
      <c r="D32" s="47" t="n">
        <v>0.44</v>
      </c>
      <c r="E32" s="48" t="n">
        <v>1457</v>
      </c>
      <c r="F32" s="48" t="n">
        <v>646</v>
      </c>
      <c r="G32" s="33" t="n">
        <f aca="false">E32-F32</f>
        <v>811</v>
      </c>
      <c r="H32" s="46" t="s">
        <v>69</v>
      </c>
      <c r="I32" s="46" t="s">
        <v>165</v>
      </c>
      <c r="J32" s="48" t="n">
        <v>0</v>
      </c>
      <c r="K32" s="48" t="n">
        <v>2980</v>
      </c>
      <c r="L32" s="49" t="n">
        <v>0</v>
      </c>
      <c r="M32" s="50" t="n">
        <v>8.07</v>
      </c>
      <c r="N32" s="31" t="str">
        <f aca="false">IF(AND($R32="Yes",D32&lt;'Headline figures'!$C$9),"Yes","No")</f>
        <v>Yes</v>
      </c>
      <c r="O32" s="31" t="str">
        <f aca="false">IF(AND($R32="Yes",L32&gt;='Headline figures'!$C$10),"Yes","No")</f>
        <v>No</v>
      </c>
      <c r="P32" s="31" t="str">
        <f aca="false">IF(AND($R32="Yes",M32&gt;'Headline figures'!$C$8),"Yes","No")</f>
        <v>Yes</v>
      </c>
      <c r="Q32" s="31" t="str">
        <f aca="false">IF(AND(N32="Yes",O32="Yes",P32="Yes"),"Yes","No")</f>
        <v>No</v>
      </c>
      <c r="R32" s="46" t="s">
        <v>104</v>
      </c>
      <c r="S32" s="46" t="s">
        <v>105</v>
      </c>
      <c r="T32" s="45" t="n">
        <f aca="false">IF(N32="Yes",M32,"")</f>
        <v>8.07</v>
      </c>
      <c r="U32" s="45" t="str">
        <f aca="false">IF(AND($R32="Yes",H32="95% or above"),M32,"")</f>
        <v/>
      </c>
    </row>
    <row r="33" customFormat="false" ht="15" hidden="false" customHeight="true" outlineLevel="0" collapsed="false">
      <c r="A33" s="40" t="n">
        <v>29</v>
      </c>
      <c r="B33" s="40" t="s">
        <v>166</v>
      </c>
      <c r="C33" s="40" t="s">
        <v>110</v>
      </c>
      <c r="D33" s="41" t="n">
        <v>0.44</v>
      </c>
      <c r="E33" s="42" t="n">
        <v>2776</v>
      </c>
      <c r="F33" s="42" t="n">
        <v>1217</v>
      </c>
      <c r="G33" s="22" t="n">
        <f aca="false">E33-F33</f>
        <v>1559</v>
      </c>
      <c r="H33" s="40" t="s">
        <v>69</v>
      </c>
      <c r="I33" s="40" t="s">
        <v>167</v>
      </c>
      <c r="J33" s="42" t="n">
        <v>0</v>
      </c>
      <c r="K33" s="42" t="n">
        <v>53020</v>
      </c>
      <c r="L33" s="43" t="n">
        <v>0</v>
      </c>
      <c r="M33" s="44" t="n">
        <v>11.51</v>
      </c>
      <c r="N33" s="15" t="str">
        <f aca="false">IF(AND($R33="Yes",D33&lt;'Headline figures'!$C$9),"Yes","No")</f>
        <v>Yes</v>
      </c>
      <c r="O33" s="15" t="str">
        <f aca="false">IF(AND($R33="Yes",L33&gt;='Headline figures'!$C$10),"Yes","No")</f>
        <v>No</v>
      </c>
      <c r="P33" s="15" t="str">
        <f aca="false">IF(AND($R33="Yes",M33&gt;'Headline figures'!$C$8),"Yes","No")</f>
        <v>Yes</v>
      </c>
      <c r="Q33" s="15" t="str">
        <f aca="false">IF(AND(N33="Yes",O33="Yes",P33="Yes"),"Yes","No")</f>
        <v>No</v>
      </c>
      <c r="R33" s="40" t="s">
        <v>104</v>
      </c>
      <c r="S33" s="40" t="s">
        <v>105</v>
      </c>
      <c r="T33" s="45" t="n">
        <f aca="false">IF(N33="Yes",M33,"")</f>
        <v>11.51</v>
      </c>
      <c r="U33" s="45" t="str">
        <f aca="false">IF(AND($R33="Yes",H33="95% or above"),M33,"")</f>
        <v/>
      </c>
    </row>
    <row r="34" customFormat="false" ht="15" hidden="false" customHeight="true" outlineLevel="0" collapsed="false">
      <c r="A34" s="46" t="n">
        <v>30</v>
      </c>
      <c r="B34" s="46" t="s">
        <v>168</v>
      </c>
      <c r="C34" s="46" t="s">
        <v>107</v>
      </c>
      <c r="D34" s="47" t="n">
        <v>0.46</v>
      </c>
      <c r="E34" s="48" t="n">
        <v>2662</v>
      </c>
      <c r="F34" s="48" t="n">
        <v>1220</v>
      </c>
      <c r="G34" s="33" t="n">
        <f aca="false">E34-F34</f>
        <v>1442</v>
      </c>
      <c r="H34" s="46" t="s">
        <v>69</v>
      </c>
      <c r="I34" s="46" t="s">
        <v>169</v>
      </c>
      <c r="J34" s="48" t="n">
        <v>13140</v>
      </c>
      <c r="K34" s="48" t="n">
        <v>16120</v>
      </c>
      <c r="L34" s="49" t="n">
        <v>0.815</v>
      </c>
      <c r="M34" s="50" t="n">
        <v>15.01</v>
      </c>
      <c r="N34" s="31" t="str">
        <f aca="false">IF(AND($R34="Yes",D34&lt;'Headline figures'!$C$9),"Yes","No")</f>
        <v>Yes</v>
      </c>
      <c r="O34" s="31" t="str">
        <f aca="false">IF(AND($R34="Yes",L34&gt;='Headline figures'!$C$10),"Yes","No")</f>
        <v>Yes</v>
      </c>
      <c r="P34" s="31" t="str">
        <f aca="false">IF(AND($R34="Yes",M34&gt;'Headline figures'!$C$8),"Yes","No")</f>
        <v>Yes</v>
      </c>
      <c r="Q34" s="31" t="str">
        <f aca="false">IF(AND(N34="Yes",O34="Yes",P34="Yes"),"Yes","No")</f>
        <v>Yes</v>
      </c>
      <c r="R34" s="46" t="s">
        <v>104</v>
      </c>
      <c r="S34" s="46" t="s">
        <v>105</v>
      </c>
      <c r="T34" s="45" t="n">
        <f aca="false">IF(N34="Yes",M34,"")</f>
        <v>15.01</v>
      </c>
      <c r="U34" s="45" t="str">
        <f aca="false">IF(AND($R34="Yes",H34="95% or above"),M34,"")</f>
        <v/>
      </c>
    </row>
    <row r="35" customFormat="false" ht="15" hidden="false" customHeight="true" outlineLevel="0" collapsed="false">
      <c r="A35" s="40" t="n">
        <v>31</v>
      </c>
      <c r="B35" s="40" t="s">
        <v>170</v>
      </c>
      <c r="C35" s="40" t="s">
        <v>107</v>
      </c>
      <c r="D35" s="41" t="n">
        <v>0.46</v>
      </c>
      <c r="E35" s="42" t="n">
        <v>2291</v>
      </c>
      <c r="F35" s="42" t="n">
        <v>1058</v>
      </c>
      <c r="G35" s="22" t="n">
        <f aca="false">E35-F35</f>
        <v>1233</v>
      </c>
      <c r="H35" s="40" t="s">
        <v>69</v>
      </c>
      <c r="I35" s="40" t="s">
        <v>171</v>
      </c>
      <c r="J35" s="42" t="n">
        <v>9930</v>
      </c>
      <c r="K35" s="42" t="n">
        <v>12950</v>
      </c>
      <c r="L35" s="43" t="n">
        <v>0.766</v>
      </c>
      <c r="M35" s="44" t="n">
        <v>9.18</v>
      </c>
      <c r="N35" s="15" t="str">
        <f aca="false">IF(AND($R35="Yes",D35&lt;'Headline figures'!$C$9),"Yes","No")</f>
        <v>Yes</v>
      </c>
      <c r="O35" s="15" t="str">
        <f aca="false">IF(AND($R35="Yes",L35&gt;='Headline figures'!$C$10),"Yes","No")</f>
        <v>Yes</v>
      </c>
      <c r="P35" s="15" t="str">
        <f aca="false">IF(AND($R35="Yes",M35&gt;'Headline figures'!$C$8),"Yes","No")</f>
        <v>Yes</v>
      </c>
      <c r="Q35" s="15" t="str">
        <f aca="false">IF(AND(N35="Yes",O35="Yes",P35="Yes"),"Yes","No")</f>
        <v>Yes</v>
      </c>
      <c r="R35" s="40" t="s">
        <v>104</v>
      </c>
      <c r="S35" s="40" t="s">
        <v>105</v>
      </c>
      <c r="T35" s="45" t="n">
        <f aca="false">IF(N35="Yes",M35,"")</f>
        <v>9.18</v>
      </c>
      <c r="U35" s="45" t="str">
        <f aca="false">IF(AND($R35="Yes",H35="95% or above"),M35,"")</f>
        <v/>
      </c>
    </row>
    <row r="36" customFormat="false" ht="15" hidden="false" customHeight="true" outlineLevel="0" collapsed="false">
      <c r="A36" s="46" t="n">
        <v>32</v>
      </c>
      <c r="B36" s="46" t="s">
        <v>172</v>
      </c>
      <c r="C36" s="46" t="s">
        <v>135</v>
      </c>
      <c r="D36" s="47" t="n">
        <v>0.47</v>
      </c>
      <c r="E36" s="48" t="n">
        <v>7954</v>
      </c>
      <c r="F36" s="48" t="n">
        <v>3755</v>
      </c>
      <c r="G36" s="33" t="n">
        <f aca="false">E36-F36</f>
        <v>4199</v>
      </c>
      <c r="H36" s="46" t="s">
        <v>69</v>
      </c>
      <c r="I36" s="46" t="s">
        <v>173</v>
      </c>
      <c r="J36" s="48" t="n">
        <v>1480</v>
      </c>
      <c r="K36" s="48" t="n">
        <v>9860</v>
      </c>
      <c r="L36" s="49" t="n">
        <v>0.15</v>
      </c>
      <c r="M36" s="50" t="n">
        <v>5.52</v>
      </c>
      <c r="N36" s="31" t="str">
        <f aca="false">IF(AND($R36="Yes",D36&lt;'Headline figures'!$C$9),"Yes","No")</f>
        <v>Yes</v>
      </c>
      <c r="O36" s="31" t="str">
        <f aca="false">IF(AND($R36="Yes",L36&gt;='Headline figures'!$C$10),"Yes","No")</f>
        <v>No</v>
      </c>
      <c r="P36" s="31" t="str">
        <f aca="false">IF(AND($R36="Yes",M36&gt;'Headline figures'!$C$8),"Yes","No")</f>
        <v>No</v>
      </c>
      <c r="Q36" s="31" t="str">
        <f aca="false">IF(AND(N36="Yes",O36="Yes",P36="Yes"),"Yes","No")</f>
        <v>No</v>
      </c>
      <c r="R36" s="46" t="s">
        <v>104</v>
      </c>
      <c r="S36" s="46" t="s">
        <v>105</v>
      </c>
      <c r="T36" s="45" t="n">
        <f aca="false">IF(N36="Yes",M36,"")</f>
        <v>5.52</v>
      </c>
      <c r="U36" s="45" t="str">
        <f aca="false">IF(AND($R36="Yes",H36="95% or above"),M36,"")</f>
        <v/>
      </c>
    </row>
    <row r="37" customFormat="false" ht="15" hidden="false" customHeight="true" outlineLevel="0" collapsed="false">
      <c r="A37" s="40" t="n">
        <v>33</v>
      </c>
      <c r="B37" s="40" t="s">
        <v>174</v>
      </c>
      <c r="C37" s="40" t="s">
        <v>107</v>
      </c>
      <c r="D37" s="41" t="n">
        <v>0.47</v>
      </c>
      <c r="E37" s="42" t="n">
        <v>1910</v>
      </c>
      <c r="F37" s="42" t="n">
        <v>894</v>
      </c>
      <c r="G37" s="22" t="n">
        <f aca="false">E37-F37</f>
        <v>1016</v>
      </c>
      <c r="H37" s="40" t="s">
        <v>69</v>
      </c>
      <c r="I37" s="40" t="s">
        <v>175</v>
      </c>
      <c r="J37" s="42" t="n">
        <v>6720</v>
      </c>
      <c r="K37" s="42" t="n">
        <v>8880</v>
      </c>
      <c r="L37" s="43" t="n">
        <v>0.756</v>
      </c>
      <c r="M37" s="44" t="n">
        <v>10.7</v>
      </c>
      <c r="N37" s="15" t="str">
        <f aca="false">IF(AND($R37="Yes",D37&lt;'Headline figures'!$C$9),"Yes","No")</f>
        <v>Yes</v>
      </c>
      <c r="O37" s="15" t="str">
        <f aca="false">IF(AND($R37="Yes",L37&gt;='Headline figures'!$C$10),"Yes","No")</f>
        <v>Yes</v>
      </c>
      <c r="P37" s="15" t="str">
        <f aca="false">IF(AND($R37="Yes",M37&gt;'Headline figures'!$C$8),"Yes","No")</f>
        <v>Yes</v>
      </c>
      <c r="Q37" s="15" t="str">
        <f aca="false">IF(AND(N37="Yes",O37="Yes",P37="Yes"),"Yes","No")</f>
        <v>Yes</v>
      </c>
      <c r="R37" s="40" t="s">
        <v>104</v>
      </c>
      <c r="S37" s="40" t="s">
        <v>105</v>
      </c>
      <c r="T37" s="45" t="n">
        <f aca="false">IF(N37="Yes",M37,"")</f>
        <v>10.7</v>
      </c>
      <c r="U37" s="45" t="str">
        <f aca="false">IF(AND($R37="Yes",H37="95% or above"),M37,"")</f>
        <v/>
      </c>
    </row>
    <row r="38" customFormat="false" ht="15" hidden="false" customHeight="true" outlineLevel="0" collapsed="false">
      <c r="A38" s="46" t="n">
        <v>34</v>
      </c>
      <c r="B38" s="46" t="s">
        <v>176</v>
      </c>
      <c r="C38" s="46" t="s">
        <v>102</v>
      </c>
      <c r="D38" s="47" t="n">
        <v>0.47</v>
      </c>
      <c r="E38" s="48" t="n">
        <v>11698</v>
      </c>
      <c r="F38" s="48" t="n">
        <v>5501</v>
      </c>
      <c r="G38" s="33" t="n">
        <f aca="false">E38-F38</f>
        <v>6197</v>
      </c>
      <c r="H38" s="46" t="s">
        <v>69</v>
      </c>
      <c r="I38" s="46" t="s">
        <v>177</v>
      </c>
      <c r="J38" s="48" t="n">
        <v>0</v>
      </c>
      <c r="K38" s="48" t="n">
        <v>1980</v>
      </c>
      <c r="L38" s="49" t="n">
        <v>0</v>
      </c>
      <c r="M38" s="50" t="n">
        <v>7.5</v>
      </c>
      <c r="N38" s="31" t="str">
        <f aca="false">IF(AND($R38="Yes",D38&lt;'Headline figures'!$C$9),"Yes","No")</f>
        <v>Yes</v>
      </c>
      <c r="O38" s="31" t="str">
        <f aca="false">IF(AND($R38="Yes",L38&gt;='Headline figures'!$C$10),"Yes","No")</f>
        <v>No</v>
      </c>
      <c r="P38" s="31" t="str">
        <f aca="false">IF(AND($R38="Yes",M38&gt;'Headline figures'!$C$8),"Yes","No")</f>
        <v>No</v>
      </c>
      <c r="Q38" s="31" t="str">
        <f aca="false">IF(AND(N38="Yes",O38="Yes",P38="Yes"),"Yes","No")</f>
        <v>No</v>
      </c>
      <c r="R38" s="46" t="s">
        <v>104</v>
      </c>
      <c r="S38" s="46" t="s">
        <v>105</v>
      </c>
      <c r="T38" s="45" t="n">
        <f aca="false">IF(N38="Yes",M38,"")</f>
        <v>7.5</v>
      </c>
      <c r="U38" s="45" t="str">
        <f aca="false">IF(AND($R38="Yes",H38="95% or above"),M38,"")</f>
        <v/>
      </c>
    </row>
    <row r="39" customFormat="false" ht="15" hidden="false" customHeight="true" outlineLevel="0" collapsed="false">
      <c r="A39" s="40" t="n">
        <v>35</v>
      </c>
      <c r="B39" s="40" t="s">
        <v>178</v>
      </c>
      <c r="C39" s="40" t="s">
        <v>110</v>
      </c>
      <c r="D39" s="41" t="n">
        <v>0.48</v>
      </c>
      <c r="E39" s="42" t="n">
        <v>1095</v>
      </c>
      <c r="F39" s="42" t="n">
        <v>526</v>
      </c>
      <c r="G39" s="22" t="n">
        <f aca="false">E39-F39</f>
        <v>569</v>
      </c>
      <c r="H39" s="40" t="s">
        <v>69</v>
      </c>
      <c r="I39" s="40" t="s">
        <v>179</v>
      </c>
      <c r="J39" s="42" t="n">
        <v>0</v>
      </c>
      <c r="K39" s="42" t="n">
        <v>4210</v>
      </c>
      <c r="L39" s="43" t="n">
        <v>0</v>
      </c>
      <c r="M39" s="44" t="n">
        <v>9.15</v>
      </c>
      <c r="N39" s="15" t="str">
        <f aca="false">IF(AND($R39="Yes",D39&lt;'Headline figures'!$C$9),"Yes","No")</f>
        <v>Yes</v>
      </c>
      <c r="O39" s="15" t="str">
        <f aca="false">IF(AND($R39="Yes",L39&gt;='Headline figures'!$C$10),"Yes","No")</f>
        <v>No</v>
      </c>
      <c r="P39" s="15" t="str">
        <f aca="false">IF(AND($R39="Yes",M39&gt;'Headline figures'!$C$8),"Yes","No")</f>
        <v>Yes</v>
      </c>
      <c r="Q39" s="15" t="str">
        <f aca="false">IF(AND(N39="Yes",O39="Yes",P39="Yes"),"Yes","No")</f>
        <v>No</v>
      </c>
      <c r="R39" s="40" t="s">
        <v>104</v>
      </c>
      <c r="S39" s="40" t="s">
        <v>105</v>
      </c>
      <c r="T39" s="45" t="n">
        <f aca="false">IF(N39="Yes",M39,"")</f>
        <v>9.15</v>
      </c>
      <c r="U39" s="45" t="str">
        <f aca="false">IF(AND($R39="Yes",H39="95% or above"),M39,"")</f>
        <v/>
      </c>
    </row>
    <row r="40" customFormat="false" ht="15" hidden="false" customHeight="true" outlineLevel="0" collapsed="false">
      <c r="A40" s="46" t="n">
        <v>36</v>
      </c>
      <c r="B40" s="46" t="s">
        <v>180</v>
      </c>
      <c r="C40" s="46" t="s">
        <v>162</v>
      </c>
      <c r="D40" s="47" t="n">
        <v>0.48</v>
      </c>
      <c r="E40" s="48" t="n">
        <v>1271</v>
      </c>
      <c r="F40" s="48" t="n">
        <v>612</v>
      </c>
      <c r="G40" s="33" t="n">
        <f aca="false">E40-F40</f>
        <v>659</v>
      </c>
      <c r="H40" s="46" t="s">
        <v>69</v>
      </c>
      <c r="I40" s="46" t="s">
        <v>181</v>
      </c>
      <c r="J40" s="48" t="n">
        <v>1540</v>
      </c>
      <c r="K40" s="48" t="n">
        <v>56670</v>
      </c>
      <c r="L40" s="49" t="n">
        <v>0.027</v>
      </c>
      <c r="M40" s="50" t="n">
        <v>5.76</v>
      </c>
      <c r="N40" s="31" t="str">
        <f aca="false">IF(AND($R40="Yes",D40&lt;'Headline figures'!$C$9),"Yes","No")</f>
        <v>Yes</v>
      </c>
      <c r="O40" s="31" t="str">
        <f aca="false">IF(AND($R40="Yes",L40&gt;='Headline figures'!$C$10),"Yes","No")</f>
        <v>No</v>
      </c>
      <c r="P40" s="31" t="str">
        <f aca="false">IF(AND($R40="Yes",M40&gt;'Headline figures'!$C$8),"Yes","No")</f>
        <v>No</v>
      </c>
      <c r="Q40" s="31" t="str">
        <f aca="false">IF(AND(N40="Yes",O40="Yes",P40="Yes"),"Yes","No")</f>
        <v>No</v>
      </c>
      <c r="R40" s="46" t="s">
        <v>104</v>
      </c>
      <c r="S40" s="46" t="s">
        <v>105</v>
      </c>
      <c r="T40" s="45" t="n">
        <f aca="false">IF(N40="Yes",M40,"")</f>
        <v>5.76</v>
      </c>
      <c r="U40" s="45" t="str">
        <f aca="false">IF(AND($R40="Yes",H40="95% or above"),M40,"")</f>
        <v/>
      </c>
    </row>
    <row r="41" customFormat="false" ht="15" hidden="false" customHeight="true" outlineLevel="0" collapsed="false">
      <c r="A41" s="40" t="n">
        <v>37</v>
      </c>
      <c r="B41" s="40" t="s">
        <v>182</v>
      </c>
      <c r="C41" s="40" t="s">
        <v>110</v>
      </c>
      <c r="D41" s="41" t="n">
        <v>0.48</v>
      </c>
      <c r="E41" s="42" t="n">
        <v>1200</v>
      </c>
      <c r="F41" s="42" t="n">
        <v>579</v>
      </c>
      <c r="G41" s="22" t="n">
        <f aca="false">E41-F41</f>
        <v>621</v>
      </c>
      <c r="H41" s="40" t="s">
        <v>69</v>
      </c>
      <c r="I41" s="40" t="s">
        <v>183</v>
      </c>
      <c r="J41" s="42" t="n">
        <v>4970</v>
      </c>
      <c r="K41" s="42" t="n">
        <v>75210</v>
      </c>
      <c r="L41" s="43" t="n">
        <v>0.066</v>
      </c>
      <c r="M41" s="44" t="n">
        <v>10.33</v>
      </c>
      <c r="N41" s="15" t="str">
        <f aca="false">IF(AND($R41="Yes",D41&lt;'Headline figures'!$C$9),"Yes","No")</f>
        <v>Yes</v>
      </c>
      <c r="O41" s="15" t="str">
        <f aca="false">IF(AND($R41="Yes",L41&gt;='Headline figures'!$C$10),"Yes","No")</f>
        <v>No</v>
      </c>
      <c r="P41" s="15" t="str">
        <f aca="false">IF(AND($R41="Yes",M41&gt;'Headline figures'!$C$8),"Yes","No")</f>
        <v>Yes</v>
      </c>
      <c r="Q41" s="15" t="str">
        <f aca="false">IF(AND(N41="Yes",O41="Yes",P41="Yes"),"Yes","No")</f>
        <v>No</v>
      </c>
      <c r="R41" s="40" t="s">
        <v>104</v>
      </c>
      <c r="S41" s="40" t="s">
        <v>105</v>
      </c>
      <c r="T41" s="45" t="n">
        <f aca="false">IF(N41="Yes",M41,"")</f>
        <v>10.33</v>
      </c>
      <c r="U41" s="45" t="str">
        <f aca="false">IF(AND($R41="Yes",H41="95% or above"),M41,"")</f>
        <v/>
      </c>
    </row>
    <row r="42" customFormat="false" ht="15" hidden="false" customHeight="true" outlineLevel="0" collapsed="false">
      <c r="A42" s="46" t="n">
        <v>38</v>
      </c>
      <c r="B42" s="46" t="s">
        <v>184</v>
      </c>
      <c r="C42" s="46" t="s">
        <v>149</v>
      </c>
      <c r="D42" s="47" t="n">
        <v>0.49</v>
      </c>
      <c r="E42" s="48" t="n">
        <v>1146</v>
      </c>
      <c r="F42" s="48" t="n">
        <v>565</v>
      </c>
      <c r="G42" s="33" t="n">
        <f aca="false">E42-F42</f>
        <v>581</v>
      </c>
      <c r="H42" s="46" t="s">
        <v>69</v>
      </c>
      <c r="I42" s="46" t="s">
        <v>185</v>
      </c>
      <c r="J42" s="48" t="n">
        <v>7850</v>
      </c>
      <c r="K42" s="48" t="n">
        <v>10960</v>
      </c>
      <c r="L42" s="49" t="n">
        <v>0.716</v>
      </c>
      <c r="M42" s="50" t="n">
        <v>6.13</v>
      </c>
      <c r="N42" s="31" t="str">
        <f aca="false">IF(AND($R42="Yes",D42&lt;'Headline figures'!$C$9),"Yes","No")</f>
        <v>Yes</v>
      </c>
      <c r="O42" s="31" t="str">
        <f aca="false">IF(AND($R42="Yes",L42&gt;='Headline figures'!$C$10),"Yes","No")</f>
        <v>Yes</v>
      </c>
      <c r="P42" s="31" t="str">
        <f aca="false">IF(AND($R42="Yes",M42&gt;'Headline figures'!$C$8),"Yes","No")</f>
        <v>No</v>
      </c>
      <c r="Q42" s="31" t="str">
        <f aca="false">IF(AND(N42="Yes",O42="Yes",P42="Yes"),"Yes","No")</f>
        <v>No</v>
      </c>
      <c r="R42" s="46" t="s">
        <v>104</v>
      </c>
      <c r="S42" s="46" t="s">
        <v>105</v>
      </c>
      <c r="T42" s="45" t="n">
        <f aca="false">IF(N42="Yes",M42,"")</f>
        <v>6.13</v>
      </c>
      <c r="U42" s="45" t="str">
        <f aca="false">IF(AND($R42="Yes",H42="95% or above"),M42,"")</f>
        <v/>
      </c>
    </row>
    <row r="43" customFormat="false" ht="15" hidden="false" customHeight="true" outlineLevel="0" collapsed="false">
      <c r="A43" s="40" t="n">
        <v>39</v>
      </c>
      <c r="B43" s="40" t="s">
        <v>186</v>
      </c>
      <c r="C43" s="40" t="s">
        <v>110</v>
      </c>
      <c r="D43" s="41" t="n">
        <v>0.5</v>
      </c>
      <c r="E43" s="42" t="n">
        <v>6980</v>
      </c>
      <c r="F43" s="42" t="n">
        <v>3480</v>
      </c>
      <c r="G43" s="22" t="n">
        <f aca="false">E43-F43</f>
        <v>3500</v>
      </c>
      <c r="H43" s="40" t="s">
        <v>69</v>
      </c>
      <c r="I43" s="40" t="s">
        <v>187</v>
      </c>
      <c r="J43" s="42" t="n">
        <v>0</v>
      </c>
      <c r="K43" s="42" t="n">
        <v>8280</v>
      </c>
      <c r="L43" s="43" t="n">
        <v>0</v>
      </c>
      <c r="M43" s="44" t="n">
        <v>10.6</v>
      </c>
      <c r="N43" s="15" t="str">
        <f aca="false">IF(AND($R43="Yes",D43&lt;'Headline figures'!$C$9),"Yes","No")</f>
        <v>Yes</v>
      </c>
      <c r="O43" s="15" t="str">
        <f aca="false">IF(AND($R43="Yes",L43&gt;='Headline figures'!$C$10),"Yes","No")</f>
        <v>No</v>
      </c>
      <c r="P43" s="15" t="str">
        <f aca="false">IF(AND($R43="Yes",M43&gt;'Headline figures'!$C$8),"Yes","No")</f>
        <v>Yes</v>
      </c>
      <c r="Q43" s="15" t="str">
        <f aca="false">IF(AND(N43="Yes",O43="Yes",P43="Yes"),"Yes","No")</f>
        <v>No</v>
      </c>
      <c r="R43" s="40" t="s">
        <v>104</v>
      </c>
      <c r="S43" s="40" t="s">
        <v>105</v>
      </c>
      <c r="T43" s="45" t="n">
        <f aca="false">IF(N43="Yes",M43,"")</f>
        <v>10.6</v>
      </c>
      <c r="U43" s="45" t="str">
        <f aca="false">IF(AND($R43="Yes",H43="95% or above"),M43,"")</f>
        <v/>
      </c>
    </row>
    <row r="44" customFormat="false" ht="15" hidden="false" customHeight="true" outlineLevel="0" collapsed="false">
      <c r="A44" s="46" t="n">
        <v>40</v>
      </c>
      <c r="B44" s="46" t="s">
        <v>188</v>
      </c>
      <c r="C44" s="46" t="s">
        <v>107</v>
      </c>
      <c r="D44" s="47" t="n">
        <v>0.52</v>
      </c>
      <c r="E44" s="48" t="n">
        <v>3051</v>
      </c>
      <c r="F44" s="48" t="n">
        <v>1578</v>
      </c>
      <c r="G44" s="33" t="n">
        <f aca="false">E44-F44</f>
        <v>1473</v>
      </c>
      <c r="H44" s="46" t="s">
        <v>69</v>
      </c>
      <c r="I44" s="46" t="s">
        <v>189</v>
      </c>
      <c r="J44" s="48" t="n">
        <v>10630</v>
      </c>
      <c r="K44" s="48" t="n">
        <v>21250</v>
      </c>
      <c r="L44" s="49" t="n">
        <v>0.5</v>
      </c>
      <c r="M44" s="50" t="n">
        <v>11.91</v>
      </c>
      <c r="N44" s="31" t="str">
        <f aca="false">IF(AND($R44="Yes",D44&lt;'Headline figures'!$C$9),"Yes","No")</f>
        <v>Yes</v>
      </c>
      <c r="O44" s="31" t="str">
        <f aca="false">IF(AND($R44="Yes",L44&gt;='Headline figures'!$C$10),"Yes","No")</f>
        <v>Yes</v>
      </c>
      <c r="P44" s="31" t="str">
        <f aca="false">IF(AND($R44="Yes",M44&gt;'Headline figures'!$C$8),"Yes","No")</f>
        <v>Yes</v>
      </c>
      <c r="Q44" s="31" t="str">
        <f aca="false">IF(AND(N44="Yes",O44="Yes",P44="Yes"),"Yes","No")</f>
        <v>Yes</v>
      </c>
      <c r="R44" s="46" t="s">
        <v>104</v>
      </c>
      <c r="S44" s="46" t="s">
        <v>105</v>
      </c>
      <c r="T44" s="45" t="n">
        <f aca="false">IF(N44="Yes",M44,"")</f>
        <v>11.91</v>
      </c>
      <c r="U44" s="45" t="str">
        <f aca="false">IF(AND($R44="Yes",H44="95% or above"),M44,"")</f>
        <v/>
      </c>
    </row>
    <row r="45" customFormat="false" ht="15" hidden="false" customHeight="true" outlineLevel="0" collapsed="false">
      <c r="A45" s="40" t="n">
        <v>41</v>
      </c>
      <c r="B45" s="40" t="s">
        <v>190</v>
      </c>
      <c r="C45" s="40" t="s">
        <v>102</v>
      </c>
      <c r="D45" s="41" t="n">
        <v>0.52</v>
      </c>
      <c r="E45" s="42" t="n">
        <v>3990</v>
      </c>
      <c r="F45" s="42" t="n">
        <v>2069</v>
      </c>
      <c r="G45" s="22" t="n">
        <f aca="false">E45-F45</f>
        <v>1921</v>
      </c>
      <c r="H45" s="40" t="s">
        <v>69</v>
      </c>
      <c r="I45" s="40" t="s">
        <v>191</v>
      </c>
      <c r="J45" s="42" t="n">
        <v>0</v>
      </c>
      <c r="K45" s="42" t="n">
        <v>1900</v>
      </c>
      <c r="L45" s="43" t="n">
        <v>0</v>
      </c>
      <c r="M45" s="44" t="n">
        <v>11.9</v>
      </c>
      <c r="N45" s="15" t="str">
        <f aca="false">IF(AND($R45="Yes",D45&lt;'Headline figures'!$C$9),"Yes","No")</f>
        <v>Yes</v>
      </c>
      <c r="O45" s="15" t="str">
        <f aca="false">IF(AND($R45="Yes",L45&gt;='Headline figures'!$C$10),"Yes","No")</f>
        <v>No</v>
      </c>
      <c r="P45" s="15" t="str">
        <f aca="false">IF(AND($R45="Yes",M45&gt;'Headline figures'!$C$8),"Yes","No")</f>
        <v>Yes</v>
      </c>
      <c r="Q45" s="15" t="str">
        <f aca="false">IF(AND(N45="Yes",O45="Yes",P45="Yes"),"Yes","No")</f>
        <v>No</v>
      </c>
      <c r="R45" s="40" t="s">
        <v>104</v>
      </c>
      <c r="S45" s="40" t="s">
        <v>105</v>
      </c>
      <c r="T45" s="45" t="n">
        <f aca="false">IF(N45="Yes",M45,"")</f>
        <v>11.9</v>
      </c>
      <c r="U45" s="45" t="str">
        <f aca="false">IF(AND($R45="Yes",H45="95% or above"),M45,"")</f>
        <v/>
      </c>
    </row>
    <row r="46" customFormat="false" ht="15" hidden="false" customHeight="true" outlineLevel="0" collapsed="false">
      <c r="A46" s="46" t="n">
        <v>42</v>
      </c>
      <c r="B46" s="46" t="s">
        <v>192</v>
      </c>
      <c r="C46" s="46" t="s">
        <v>135</v>
      </c>
      <c r="D46" s="47" t="n">
        <v>0.53</v>
      </c>
      <c r="E46" s="48" t="n">
        <v>2516</v>
      </c>
      <c r="F46" s="48" t="n">
        <v>1345</v>
      </c>
      <c r="G46" s="33" t="n">
        <f aca="false">E46-F46</f>
        <v>1171</v>
      </c>
      <c r="H46" s="46" t="s">
        <v>69</v>
      </c>
      <c r="I46" s="46" t="s">
        <v>193</v>
      </c>
      <c r="J46" s="48" t="n">
        <v>11870</v>
      </c>
      <c r="K46" s="48" t="n">
        <v>17830</v>
      </c>
      <c r="L46" s="49" t="n">
        <v>0.666</v>
      </c>
      <c r="M46" s="50" t="n">
        <v>7.75</v>
      </c>
      <c r="N46" s="31" t="str">
        <f aca="false">IF(AND($R46="Yes",D46&lt;'Headline figures'!$C$9),"Yes","No")</f>
        <v>Yes</v>
      </c>
      <c r="O46" s="31" t="str">
        <f aca="false">IF(AND($R46="Yes",L46&gt;='Headline figures'!$C$10),"Yes","No")</f>
        <v>Yes</v>
      </c>
      <c r="P46" s="31" t="str">
        <f aca="false">IF(AND($R46="Yes",M46&gt;'Headline figures'!$C$8),"Yes","No")</f>
        <v>Yes</v>
      </c>
      <c r="Q46" s="31" t="str">
        <f aca="false">IF(AND(N46="Yes",O46="Yes",P46="Yes"),"Yes","No")</f>
        <v>Yes</v>
      </c>
      <c r="R46" s="46" t="s">
        <v>104</v>
      </c>
      <c r="S46" s="46" t="s">
        <v>105</v>
      </c>
      <c r="T46" s="45" t="n">
        <f aca="false">IF(N46="Yes",M46,"")</f>
        <v>7.75</v>
      </c>
      <c r="U46" s="45" t="str">
        <f aca="false">IF(AND($R46="Yes",H46="95% or above"),M46,"")</f>
        <v/>
      </c>
    </row>
    <row r="47" customFormat="false" ht="15" hidden="false" customHeight="true" outlineLevel="0" collapsed="false">
      <c r="A47" s="40" t="n">
        <v>43</v>
      </c>
      <c r="B47" s="40" t="s">
        <v>194</v>
      </c>
      <c r="C47" s="40" t="s">
        <v>195</v>
      </c>
      <c r="D47" s="41" t="n">
        <v>0.53</v>
      </c>
      <c r="E47" s="42" t="n">
        <v>949</v>
      </c>
      <c r="F47" s="42" t="n">
        <v>505</v>
      </c>
      <c r="G47" s="22" t="n">
        <f aca="false">E47-F47</f>
        <v>444</v>
      </c>
      <c r="H47" s="40" t="s">
        <v>69</v>
      </c>
      <c r="I47" s="40" t="s">
        <v>196</v>
      </c>
      <c r="J47" s="42" t="n">
        <v>2350</v>
      </c>
      <c r="K47" s="42" t="n">
        <v>6440</v>
      </c>
      <c r="L47" s="43" t="n">
        <v>0.364</v>
      </c>
      <c r="M47" s="44" t="n">
        <v>5.22</v>
      </c>
      <c r="N47" s="15" t="str">
        <f aca="false">IF(AND($R47="Yes",D47&lt;'Headline figures'!$C$9),"Yes","No")</f>
        <v>Yes</v>
      </c>
      <c r="O47" s="15" t="str">
        <f aca="false">IF(AND($R47="Yes",L47&gt;='Headline figures'!$C$10),"Yes","No")</f>
        <v>No</v>
      </c>
      <c r="P47" s="15" t="str">
        <f aca="false">IF(AND($R47="Yes",M47&gt;'Headline figures'!$C$8),"Yes","No")</f>
        <v>No</v>
      </c>
      <c r="Q47" s="15" t="str">
        <f aca="false">IF(AND(N47="Yes",O47="Yes",P47="Yes"),"Yes","No")</f>
        <v>No</v>
      </c>
      <c r="R47" s="40" t="s">
        <v>104</v>
      </c>
      <c r="S47" s="40" t="s">
        <v>105</v>
      </c>
      <c r="T47" s="45" t="n">
        <f aca="false">IF(N47="Yes",M47,"")</f>
        <v>5.22</v>
      </c>
      <c r="U47" s="45" t="str">
        <f aca="false">IF(AND($R47="Yes",H47="95% or above"),M47,"")</f>
        <v/>
      </c>
    </row>
    <row r="48" customFormat="false" ht="15" hidden="false" customHeight="true" outlineLevel="0" collapsed="false">
      <c r="A48" s="46" t="n">
        <v>44</v>
      </c>
      <c r="B48" s="46" t="s">
        <v>197</v>
      </c>
      <c r="C48" s="46" t="s">
        <v>107</v>
      </c>
      <c r="D48" s="47" t="n">
        <v>0.54</v>
      </c>
      <c r="E48" s="48" t="n">
        <v>3405</v>
      </c>
      <c r="F48" s="48" t="n">
        <v>1841</v>
      </c>
      <c r="G48" s="33" t="n">
        <f aca="false">E48-F48</f>
        <v>1564</v>
      </c>
      <c r="H48" s="46" t="s">
        <v>69</v>
      </c>
      <c r="I48" s="46" t="s">
        <v>198</v>
      </c>
      <c r="J48" s="48" t="n">
        <v>140</v>
      </c>
      <c r="K48" s="48" t="n">
        <v>4340</v>
      </c>
      <c r="L48" s="49" t="n">
        <v>0.032</v>
      </c>
      <c r="M48" s="50" t="n">
        <v>8.53</v>
      </c>
      <c r="N48" s="31" t="str">
        <f aca="false">IF(AND($R48="Yes",D48&lt;'Headline figures'!$C$9),"Yes","No")</f>
        <v>Yes</v>
      </c>
      <c r="O48" s="31" t="str">
        <f aca="false">IF(AND($R48="Yes",L48&gt;='Headline figures'!$C$10),"Yes","No")</f>
        <v>No</v>
      </c>
      <c r="P48" s="31" t="str">
        <f aca="false">IF(AND($R48="Yes",M48&gt;'Headline figures'!$C$8),"Yes","No")</f>
        <v>Yes</v>
      </c>
      <c r="Q48" s="31" t="str">
        <f aca="false">IF(AND(N48="Yes",O48="Yes",P48="Yes"),"Yes","No")</f>
        <v>No</v>
      </c>
      <c r="R48" s="46" t="s">
        <v>104</v>
      </c>
      <c r="S48" s="46" t="s">
        <v>105</v>
      </c>
      <c r="T48" s="45" t="n">
        <f aca="false">IF(N48="Yes",M48,"")</f>
        <v>8.53</v>
      </c>
      <c r="U48" s="45" t="str">
        <f aca="false">IF(AND($R48="Yes",H48="95% or above"),M48,"")</f>
        <v/>
      </c>
    </row>
    <row r="49" customFormat="false" ht="15" hidden="false" customHeight="true" outlineLevel="0" collapsed="false">
      <c r="A49" s="40" t="n">
        <v>45</v>
      </c>
      <c r="B49" s="40" t="s">
        <v>199</v>
      </c>
      <c r="C49" s="40" t="s">
        <v>107</v>
      </c>
      <c r="D49" s="41" t="n">
        <v>0.54</v>
      </c>
      <c r="E49" s="42" t="n">
        <v>1678</v>
      </c>
      <c r="F49" s="42" t="n">
        <v>908</v>
      </c>
      <c r="G49" s="22" t="n">
        <f aca="false">E49-F49</f>
        <v>770</v>
      </c>
      <c r="H49" s="40" t="s">
        <v>69</v>
      </c>
      <c r="I49" s="40" t="s">
        <v>200</v>
      </c>
      <c r="J49" s="42" t="n">
        <v>0</v>
      </c>
      <c r="K49" s="42" t="n">
        <v>96750</v>
      </c>
      <c r="L49" s="43" t="n">
        <v>0</v>
      </c>
      <c r="M49" s="44" t="n">
        <v>9.32</v>
      </c>
      <c r="N49" s="15" t="str">
        <f aca="false">IF(AND($R49="Yes",D49&lt;'Headline figures'!$C$9),"Yes","No")</f>
        <v>Yes</v>
      </c>
      <c r="O49" s="15" t="str">
        <f aca="false">IF(AND($R49="Yes",L49&gt;='Headline figures'!$C$10),"Yes","No")</f>
        <v>No</v>
      </c>
      <c r="P49" s="15" t="str">
        <f aca="false">IF(AND($R49="Yes",M49&gt;'Headline figures'!$C$8),"Yes","No")</f>
        <v>Yes</v>
      </c>
      <c r="Q49" s="15" t="str">
        <f aca="false">IF(AND(N49="Yes",O49="Yes",P49="Yes"),"Yes","No")</f>
        <v>No</v>
      </c>
      <c r="R49" s="40" t="s">
        <v>104</v>
      </c>
      <c r="S49" s="40" t="s">
        <v>105</v>
      </c>
      <c r="T49" s="45" t="n">
        <f aca="false">IF(N49="Yes",M49,"")</f>
        <v>9.32</v>
      </c>
      <c r="U49" s="45" t="str">
        <f aca="false">IF(AND($R49="Yes",H49="95% or above"),M49,"")</f>
        <v/>
      </c>
    </row>
    <row r="50" customFormat="false" ht="15" hidden="false" customHeight="true" outlineLevel="0" collapsed="false">
      <c r="A50" s="46" t="n">
        <v>46</v>
      </c>
      <c r="B50" s="46" t="s">
        <v>201</v>
      </c>
      <c r="C50" s="46" t="s">
        <v>110</v>
      </c>
      <c r="D50" s="47" t="n">
        <v>0.54</v>
      </c>
      <c r="E50" s="48" t="n">
        <v>2528</v>
      </c>
      <c r="F50" s="48" t="n">
        <v>1353</v>
      </c>
      <c r="G50" s="33" t="n">
        <f aca="false">E50-F50</f>
        <v>1175</v>
      </c>
      <c r="H50" s="46" t="s">
        <v>69</v>
      </c>
      <c r="I50" s="46" t="s">
        <v>202</v>
      </c>
      <c r="J50" s="48" t="n">
        <v>870</v>
      </c>
      <c r="K50" s="48" t="n">
        <v>3250</v>
      </c>
      <c r="L50" s="49" t="n">
        <v>0.266</v>
      </c>
      <c r="M50" s="50" t="n">
        <v>9.28</v>
      </c>
      <c r="N50" s="31" t="str">
        <f aca="false">IF(AND($R50="Yes",D50&lt;'Headline figures'!$C$9),"Yes","No")</f>
        <v>Yes</v>
      </c>
      <c r="O50" s="31" t="str">
        <f aca="false">IF(AND($R50="Yes",L50&gt;='Headline figures'!$C$10),"Yes","No")</f>
        <v>No</v>
      </c>
      <c r="P50" s="31" t="str">
        <f aca="false">IF(AND($R50="Yes",M50&gt;'Headline figures'!$C$8),"Yes","No")</f>
        <v>Yes</v>
      </c>
      <c r="Q50" s="31" t="str">
        <f aca="false">IF(AND(N50="Yes",O50="Yes",P50="Yes"),"Yes","No")</f>
        <v>No</v>
      </c>
      <c r="R50" s="46" t="s">
        <v>104</v>
      </c>
      <c r="S50" s="46" t="s">
        <v>105</v>
      </c>
      <c r="T50" s="45" t="n">
        <f aca="false">IF(N50="Yes",M50,"")</f>
        <v>9.28</v>
      </c>
      <c r="U50" s="45" t="str">
        <f aca="false">IF(AND($R50="Yes",H50="95% or above"),M50,"")</f>
        <v/>
      </c>
    </row>
    <row r="51" customFormat="false" ht="15" hidden="false" customHeight="true" outlineLevel="0" collapsed="false">
      <c r="A51" s="40" t="n">
        <v>47</v>
      </c>
      <c r="B51" s="40" t="s">
        <v>203</v>
      </c>
      <c r="C51" s="40" t="s">
        <v>204</v>
      </c>
      <c r="D51" s="41" t="n">
        <v>0.56</v>
      </c>
      <c r="E51" s="42" t="n">
        <v>6773</v>
      </c>
      <c r="F51" s="42" t="n">
        <v>3773</v>
      </c>
      <c r="G51" s="22" t="n">
        <f aca="false">E51-F51</f>
        <v>3000</v>
      </c>
      <c r="H51" s="40" t="s">
        <v>69</v>
      </c>
      <c r="I51" s="40" t="s">
        <v>205</v>
      </c>
      <c r="J51" s="42" t="n">
        <v>23880</v>
      </c>
      <c r="K51" s="42" t="n">
        <v>36640</v>
      </c>
      <c r="L51" s="43" t="n">
        <v>0.652</v>
      </c>
      <c r="M51" s="44" t="n">
        <v>5.17</v>
      </c>
      <c r="N51" s="15" t="str">
        <f aca="false">IF(AND($R51="Yes",D51&lt;'Headline figures'!$C$9),"Yes","No")</f>
        <v>Yes</v>
      </c>
      <c r="O51" s="15" t="str">
        <f aca="false">IF(AND($R51="Yes",L51&gt;='Headline figures'!$C$10),"Yes","No")</f>
        <v>Yes</v>
      </c>
      <c r="P51" s="15" t="str">
        <f aca="false">IF(AND($R51="Yes",M51&gt;'Headline figures'!$C$8),"Yes","No")</f>
        <v>No</v>
      </c>
      <c r="Q51" s="15" t="str">
        <f aca="false">IF(AND(N51="Yes",O51="Yes",P51="Yes"),"Yes","No")</f>
        <v>No</v>
      </c>
      <c r="R51" s="40" t="s">
        <v>104</v>
      </c>
      <c r="S51" s="40" t="s">
        <v>105</v>
      </c>
      <c r="T51" s="45" t="n">
        <f aca="false">IF(N51="Yes",M51,"")</f>
        <v>5.17</v>
      </c>
      <c r="U51" s="45" t="str">
        <f aca="false">IF(AND($R51="Yes",H51="95% or above"),M51,"")</f>
        <v/>
      </c>
    </row>
    <row r="52" customFormat="false" ht="15" hidden="false" customHeight="true" outlineLevel="0" collapsed="false">
      <c r="A52" s="46" t="n">
        <v>48</v>
      </c>
      <c r="B52" s="46" t="s">
        <v>206</v>
      </c>
      <c r="C52" s="46" t="s">
        <v>140</v>
      </c>
      <c r="D52" s="47" t="n">
        <v>0.56</v>
      </c>
      <c r="E52" s="48" t="n">
        <v>1679</v>
      </c>
      <c r="F52" s="48" t="n">
        <v>935</v>
      </c>
      <c r="G52" s="33" t="n">
        <f aca="false">E52-F52</f>
        <v>744</v>
      </c>
      <c r="H52" s="46" t="s">
        <v>69</v>
      </c>
      <c r="I52" s="46" t="s">
        <v>207</v>
      </c>
      <c r="J52" s="48" t="n">
        <v>550</v>
      </c>
      <c r="K52" s="48" t="n">
        <v>4660</v>
      </c>
      <c r="L52" s="49" t="n">
        <v>0.117</v>
      </c>
      <c r="M52" s="50" t="n">
        <v>7.78</v>
      </c>
      <c r="N52" s="31" t="str">
        <f aca="false">IF(AND($R52="Yes",D52&lt;'Headline figures'!$C$9),"Yes","No")</f>
        <v>Yes</v>
      </c>
      <c r="O52" s="31" t="str">
        <f aca="false">IF(AND($R52="Yes",L52&gt;='Headline figures'!$C$10),"Yes","No")</f>
        <v>No</v>
      </c>
      <c r="P52" s="31" t="str">
        <f aca="false">IF(AND($R52="Yes",M52&gt;'Headline figures'!$C$8),"Yes","No")</f>
        <v>Yes</v>
      </c>
      <c r="Q52" s="31" t="str">
        <f aca="false">IF(AND(N52="Yes",O52="Yes",P52="Yes"),"Yes","No")</f>
        <v>No</v>
      </c>
      <c r="R52" s="46" t="s">
        <v>104</v>
      </c>
      <c r="S52" s="46" t="s">
        <v>105</v>
      </c>
      <c r="T52" s="45" t="n">
        <f aca="false">IF(N52="Yes",M52,"")</f>
        <v>7.78</v>
      </c>
      <c r="U52" s="45" t="str">
        <f aca="false">IF(AND($R52="Yes",H52="95% or above"),M52,"")</f>
        <v/>
      </c>
    </row>
    <row r="53" customFormat="false" ht="15" hidden="false" customHeight="true" outlineLevel="0" collapsed="false">
      <c r="A53" s="40" t="n">
        <v>49</v>
      </c>
      <c r="B53" s="40" t="s">
        <v>208</v>
      </c>
      <c r="C53" s="40" t="s">
        <v>135</v>
      </c>
      <c r="D53" s="41" t="n">
        <v>0.56</v>
      </c>
      <c r="E53" s="42" t="n">
        <v>2722</v>
      </c>
      <c r="F53" s="42" t="n">
        <v>1525</v>
      </c>
      <c r="G53" s="22" t="n">
        <f aca="false">E53-F53</f>
        <v>1197</v>
      </c>
      <c r="H53" s="40" t="s">
        <v>69</v>
      </c>
      <c r="I53" s="40" t="s">
        <v>209</v>
      </c>
      <c r="J53" s="42" t="n">
        <v>3940</v>
      </c>
      <c r="K53" s="42" t="n">
        <v>10400</v>
      </c>
      <c r="L53" s="43" t="n">
        <v>0.379</v>
      </c>
      <c r="M53" s="44" t="n">
        <v>6.38</v>
      </c>
      <c r="N53" s="15" t="str">
        <f aca="false">IF(AND($R53="Yes",D53&lt;'Headline figures'!$C$9),"Yes","No")</f>
        <v>Yes</v>
      </c>
      <c r="O53" s="15" t="str">
        <f aca="false">IF(AND($R53="Yes",L53&gt;='Headline figures'!$C$10),"Yes","No")</f>
        <v>No</v>
      </c>
      <c r="P53" s="15" t="str">
        <f aca="false">IF(AND($R53="Yes",M53&gt;'Headline figures'!$C$8),"Yes","No")</f>
        <v>No</v>
      </c>
      <c r="Q53" s="15" t="str">
        <f aca="false">IF(AND(N53="Yes",O53="Yes",P53="Yes"),"Yes","No")</f>
        <v>No</v>
      </c>
      <c r="R53" s="40" t="s">
        <v>104</v>
      </c>
      <c r="S53" s="40" t="s">
        <v>105</v>
      </c>
      <c r="T53" s="45" t="n">
        <f aca="false">IF(N53="Yes",M53,"")</f>
        <v>6.38</v>
      </c>
      <c r="U53" s="45" t="str">
        <f aca="false">IF(AND($R53="Yes",H53="95% or above"),M53,"")</f>
        <v/>
      </c>
    </row>
    <row r="54" customFormat="false" ht="15" hidden="false" customHeight="true" outlineLevel="0" collapsed="false">
      <c r="A54" s="46" t="n">
        <v>50</v>
      </c>
      <c r="B54" s="46" t="s">
        <v>210</v>
      </c>
      <c r="C54" s="46" t="s">
        <v>102</v>
      </c>
      <c r="D54" s="47" t="n">
        <v>0.56</v>
      </c>
      <c r="E54" s="48" t="n">
        <v>6975</v>
      </c>
      <c r="F54" s="48" t="n">
        <v>3907</v>
      </c>
      <c r="G54" s="33" t="n">
        <f aca="false">E54-F54</f>
        <v>3068</v>
      </c>
      <c r="H54" s="46" t="s">
        <v>69</v>
      </c>
      <c r="I54" s="46" t="s">
        <v>211</v>
      </c>
      <c r="J54" s="48" t="n">
        <v>0</v>
      </c>
      <c r="K54" s="48" t="n">
        <v>4320</v>
      </c>
      <c r="L54" s="49" t="n">
        <v>0</v>
      </c>
      <c r="M54" s="50" t="n">
        <v>14.49</v>
      </c>
      <c r="N54" s="31" t="str">
        <f aca="false">IF(AND($R54="Yes",D54&lt;'Headline figures'!$C$9),"Yes","No")</f>
        <v>Yes</v>
      </c>
      <c r="O54" s="31" t="str">
        <f aca="false">IF(AND($R54="Yes",L54&gt;='Headline figures'!$C$10),"Yes","No")</f>
        <v>No</v>
      </c>
      <c r="P54" s="31" t="str">
        <f aca="false">IF(AND($R54="Yes",M54&gt;'Headline figures'!$C$8),"Yes","No")</f>
        <v>Yes</v>
      </c>
      <c r="Q54" s="31" t="str">
        <f aca="false">IF(AND(N54="Yes",O54="Yes",P54="Yes"),"Yes","No")</f>
        <v>No</v>
      </c>
      <c r="R54" s="46" t="s">
        <v>104</v>
      </c>
      <c r="S54" s="46" t="s">
        <v>105</v>
      </c>
      <c r="T54" s="45" t="n">
        <f aca="false">IF(N54="Yes",M54,"")</f>
        <v>14.49</v>
      </c>
      <c r="U54" s="45" t="str">
        <f aca="false">IF(AND($R54="Yes",H54="95% or above"),M54,"")</f>
        <v/>
      </c>
    </row>
    <row r="55" customFormat="false" ht="15" hidden="false" customHeight="true" outlineLevel="0" collapsed="false">
      <c r="A55" s="40" t="n">
        <v>51</v>
      </c>
      <c r="B55" s="40" t="s">
        <v>212</v>
      </c>
      <c r="C55" s="40" t="s">
        <v>135</v>
      </c>
      <c r="D55" s="41" t="n">
        <v>0.57</v>
      </c>
      <c r="E55" s="42" t="n">
        <v>21400</v>
      </c>
      <c r="F55" s="42" t="n">
        <v>12101</v>
      </c>
      <c r="G55" s="22" t="n">
        <f aca="false">E55-F55</f>
        <v>9299</v>
      </c>
      <c r="H55" s="40" t="s">
        <v>69</v>
      </c>
      <c r="I55" s="40" t="s">
        <v>213</v>
      </c>
      <c r="J55" s="42" t="n">
        <v>3720</v>
      </c>
      <c r="K55" s="42" t="n">
        <v>26780</v>
      </c>
      <c r="L55" s="43" t="n">
        <v>0.139</v>
      </c>
      <c r="M55" s="44" t="n">
        <v>6.1</v>
      </c>
      <c r="N55" s="15" t="str">
        <f aca="false">IF(AND($R55="Yes",D55&lt;'Headline figures'!$C$9),"Yes","No")</f>
        <v>Yes</v>
      </c>
      <c r="O55" s="15" t="str">
        <f aca="false">IF(AND($R55="Yes",L55&gt;='Headline figures'!$C$10),"Yes","No")</f>
        <v>No</v>
      </c>
      <c r="P55" s="15" t="str">
        <f aca="false">IF(AND($R55="Yes",M55&gt;'Headline figures'!$C$8),"Yes","No")</f>
        <v>No</v>
      </c>
      <c r="Q55" s="15" t="str">
        <f aca="false">IF(AND(N55="Yes",O55="Yes",P55="Yes"),"Yes","No")</f>
        <v>No</v>
      </c>
      <c r="R55" s="40" t="s">
        <v>104</v>
      </c>
      <c r="S55" s="40" t="s">
        <v>105</v>
      </c>
      <c r="T55" s="45" t="n">
        <f aca="false">IF(N55="Yes",M55,"")</f>
        <v>6.1</v>
      </c>
      <c r="U55" s="45" t="str">
        <f aca="false">IF(AND($R55="Yes",H55="95% or above"),M55,"")</f>
        <v/>
      </c>
    </row>
    <row r="56" customFormat="false" ht="15" hidden="false" customHeight="true" outlineLevel="0" collapsed="false">
      <c r="A56" s="46" t="n">
        <v>52</v>
      </c>
      <c r="B56" s="46" t="s">
        <v>214</v>
      </c>
      <c r="C56" s="46" t="s">
        <v>110</v>
      </c>
      <c r="D56" s="47" t="n">
        <v>0.57</v>
      </c>
      <c r="E56" s="48" t="n">
        <v>1979</v>
      </c>
      <c r="F56" s="48" t="n">
        <v>1120</v>
      </c>
      <c r="G56" s="33" t="n">
        <f aca="false">E56-F56</f>
        <v>859</v>
      </c>
      <c r="H56" s="46" t="s">
        <v>69</v>
      </c>
      <c r="I56" s="46" t="s">
        <v>215</v>
      </c>
      <c r="J56" s="48" t="n">
        <v>0</v>
      </c>
      <c r="K56" s="48" t="n">
        <v>35690</v>
      </c>
      <c r="L56" s="49" t="n">
        <v>0</v>
      </c>
      <c r="M56" s="50" t="n">
        <v>8.13</v>
      </c>
      <c r="N56" s="31" t="str">
        <f aca="false">IF(AND($R56="Yes",D56&lt;'Headline figures'!$C$9),"Yes","No")</f>
        <v>Yes</v>
      </c>
      <c r="O56" s="31" t="str">
        <f aca="false">IF(AND($R56="Yes",L56&gt;='Headline figures'!$C$10),"Yes","No")</f>
        <v>No</v>
      </c>
      <c r="P56" s="31" t="str">
        <f aca="false">IF(AND($R56="Yes",M56&gt;'Headline figures'!$C$8),"Yes","No")</f>
        <v>Yes</v>
      </c>
      <c r="Q56" s="31" t="str">
        <f aca="false">IF(AND(N56="Yes",O56="Yes",P56="Yes"),"Yes","No")</f>
        <v>No</v>
      </c>
      <c r="R56" s="46" t="s">
        <v>104</v>
      </c>
      <c r="S56" s="46" t="s">
        <v>105</v>
      </c>
      <c r="T56" s="45" t="n">
        <f aca="false">IF(N56="Yes",M56,"")</f>
        <v>8.13</v>
      </c>
      <c r="U56" s="45" t="str">
        <f aca="false">IF(AND($R56="Yes",H56="95% or above"),M56,"")</f>
        <v/>
      </c>
    </row>
    <row r="57" customFormat="false" ht="15" hidden="false" customHeight="true" outlineLevel="0" collapsed="false">
      <c r="A57" s="40" t="n">
        <v>53</v>
      </c>
      <c r="B57" s="40" t="s">
        <v>216</v>
      </c>
      <c r="C57" s="40" t="s">
        <v>140</v>
      </c>
      <c r="D57" s="41" t="n">
        <v>0.57</v>
      </c>
      <c r="E57" s="42" t="n">
        <v>1729</v>
      </c>
      <c r="F57" s="42" t="n">
        <v>993</v>
      </c>
      <c r="G57" s="22" t="n">
        <f aca="false">E57-F57</f>
        <v>736</v>
      </c>
      <c r="H57" s="40" t="s">
        <v>69</v>
      </c>
      <c r="I57" s="40" t="s">
        <v>217</v>
      </c>
      <c r="J57" s="51" t="s">
        <v>218</v>
      </c>
      <c r="K57" s="51" t="s">
        <v>218</v>
      </c>
      <c r="L57" s="52" t="s">
        <v>218</v>
      </c>
      <c r="M57" s="53" t="s">
        <v>218</v>
      </c>
      <c r="N57" s="15" t="str">
        <f aca="false">IF(AND($R57="Yes",D57&lt;'Headline figures'!$C$9),"Yes","No")</f>
        <v>No</v>
      </c>
      <c r="O57" s="15" t="str">
        <f aca="false">IF(AND($R57="Yes",L57&gt;='Headline figures'!$C$10),"Yes","No")</f>
        <v>No</v>
      </c>
      <c r="P57" s="15" t="str">
        <f aca="false">IF(AND($R57="Yes",M57&gt;'Headline figures'!$C$8),"Yes","No")</f>
        <v>No</v>
      </c>
      <c r="Q57" s="15" t="str">
        <f aca="false">IF(AND(N57="Yes",O57="Yes",P57="Yes"),"Yes","No")</f>
        <v>No</v>
      </c>
      <c r="R57" s="40" t="s">
        <v>219</v>
      </c>
      <c r="S57" s="40" t="s">
        <v>220</v>
      </c>
      <c r="T57" s="45" t="str">
        <f aca="false">IF(N57="Yes",M57,"")</f>
        <v/>
      </c>
      <c r="U57" s="45" t="str">
        <f aca="false">IF(AND($R57="Yes",H57="95% or above"),M57,"")</f>
        <v/>
      </c>
    </row>
    <row r="58" customFormat="false" ht="15" hidden="false" customHeight="true" outlineLevel="0" collapsed="false">
      <c r="A58" s="46" t="n">
        <v>54</v>
      </c>
      <c r="B58" s="46" t="s">
        <v>221</v>
      </c>
      <c r="C58" s="46" t="s">
        <v>135</v>
      </c>
      <c r="D58" s="47" t="n">
        <v>0.58</v>
      </c>
      <c r="E58" s="48" t="n">
        <v>1195</v>
      </c>
      <c r="F58" s="48" t="n">
        <v>694</v>
      </c>
      <c r="G58" s="33" t="n">
        <f aca="false">E58-F58</f>
        <v>501</v>
      </c>
      <c r="H58" s="46" t="s">
        <v>69</v>
      </c>
      <c r="I58" s="46" t="s">
        <v>222</v>
      </c>
      <c r="J58" s="48" t="n">
        <v>19290</v>
      </c>
      <c r="K58" s="48" t="n">
        <v>21700</v>
      </c>
      <c r="L58" s="49" t="n">
        <v>0.889</v>
      </c>
      <c r="M58" s="50" t="n">
        <v>9.99</v>
      </c>
      <c r="N58" s="31" t="str">
        <f aca="false">IF(AND($R58="Yes",D58&lt;'Headline figures'!$C$9),"Yes","No")</f>
        <v>Yes</v>
      </c>
      <c r="O58" s="31" t="str">
        <f aca="false">IF(AND($R58="Yes",L58&gt;='Headline figures'!$C$10),"Yes","No")</f>
        <v>Yes</v>
      </c>
      <c r="P58" s="31" t="str">
        <f aca="false">IF(AND($R58="Yes",M58&gt;'Headline figures'!$C$8),"Yes","No")</f>
        <v>Yes</v>
      </c>
      <c r="Q58" s="31" t="str">
        <f aca="false">IF(AND(N58="Yes",O58="Yes",P58="Yes"),"Yes","No")</f>
        <v>Yes</v>
      </c>
      <c r="R58" s="46" t="s">
        <v>104</v>
      </c>
      <c r="S58" s="46" t="s">
        <v>105</v>
      </c>
      <c r="T58" s="45" t="n">
        <f aca="false">IF(N58="Yes",M58,"")</f>
        <v>9.99</v>
      </c>
      <c r="U58" s="45" t="str">
        <f aca="false">IF(AND($R58="Yes",H58="95% or above"),M58,"")</f>
        <v/>
      </c>
    </row>
    <row r="59" customFormat="false" ht="15" hidden="false" customHeight="true" outlineLevel="0" collapsed="false">
      <c r="A59" s="40" t="n">
        <v>55</v>
      </c>
      <c r="B59" s="40" t="s">
        <v>223</v>
      </c>
      <c r="C59" s="40" t="s">
        <v>204</v>
      </c>
      <c r="D59" s="41" t="n">
        <v>0.58</v>
      </c>
      <c r="E59" s="42" t="n">
        <v>9092</v>
      </c>
      <c r="F59" s="42" t="n">
        <v>5313</v>
      </c>
      <c r="G59" s="22" t="n">
        <f aca="false">E59-F59</f>
        <v>3779</v>
      </c>
      <c r="H59" s="40" t="s">
        <v>69</v>
      </c>
      <c r="I59" s="40" t="s">
        <v>224</v>
      </c>
      <c r="J59" s="42" t="n">
        <v>9060</v>
      </c>
      <c r="K59" s="42" t="n">
        <v>36800</v>
      </c>
      <c r="L59" s="43" t="n">
        <v>0.246</v>
      </c>
      <c r="M59" s="44" t="n">
        <v>5.88</v>
      </c>
      <c r="N59" s="15" t="str">
        <f aca="false">IF(AND($R59="Yes",D59&lt;'Headline figures'!$C$9),"Yes","No")</f>
        <v>Yes</v>
      </c>
      <c r="O59" s="15" t="str">
        <f aca="false">IF(AND($R59="Yes",L59&gt;='Headline figures'!$C$10),"Yes","No")</f>
        <v>No</v>
      </c>
      <c r="P59" s="15" t="str">
        <f aca="false">IF(AND($R59="Yes",M59&gt;'Headline figures'!$C$8),"Yes","No")</f>
        <v>No</v>
      </c>
      <c r="Q59" s="15" t="str">
        <f aca="false">IF(AND(N59="Yes",O59="Yes",P59="Yes"),"Yes","No")</f>
        <v>No</v>
      </c>
      <c r="R59" s="40" t="s">
        <v>104</v>
      </c>
      <c r="S59" s="40" t="s">
        <v>225</v>
      </c>
      <c r="T59" s="45" t="n">
        <f aca="false">IF(N59="Yes",M59,"")</f>
        <v>5.88</v>
      </c>
      <c r="U59" s="45" t="str">
        <f aca="false">IF(AND($R59="Yes",H59="95% or above"),M59,"")</f>
        <v/>
      </c>
    </row>
    <row r="60" customFormat="false" ht="15" hidden="false" customHeight="true" outlineLevel="0" collapsed="false">
      <c r="A60" s="46" t="n">
        <v>56</v>
      </c>
      <c r="B60" s="46" t="s">
        <v>226</v>
      </c>
      <c r="C60" s="46" t="s">
        <v>102</v>
      </c>
      <c r="D60" s="47" t="n">
        <v>0.58</v>
      </c>
      <c r="E60" s="48" t="n">
        <v>6366</v>
      </c>
      <c r="F60" s="48" t="n">
        <v>3715</v>
      </c>
      <c r="G60" s="33" t="n">
        <f aca="false">E60-F60</f>
        <v>2651</v>
      </c>
      <c r="H60" s="46" t="s">
        <v>69</v>
      </c>
      <c r="I60" s="46" t="s">
        <v>227</v>
      </c>
      <c r="J60" s="48" t="n">
        <v>530</v>
      </c>
      <c r="K60" s="48" t="n">
        <v>3610</v>
      </c>
      <c r="L60" s="49" t="n">
        <v>0.146</v>
      </c>
      <c r="M60" s="50" t="n">
        <v>9.5</v>
      </c>
      <c r="N60" s="31" t="str">
        <f aca="false">IF(AND($R60="Yes",D60&lt;'Headline figures'!$C$9),"Yes","No")</f>
        <v>Yes</v>
      </c>
      <c r="O60" s="31" t="str">
        <f aca="false">IF(AND($R60="Yes",L60&gt;='Headline figures'!$C$10),"Yes","No")</f>
        <v>No</v>
      </c>
      <c r="P60" s="31" t="str">
        <f aca="false">IF(AND($R60="Yes",M60&gt;'Headline figures'!$C$8),"Yes","No")</f>
        <v>Yes</v>
      </c>
      <c r="Q60" s="31" t="str">
        <f aca="false">IF(AND(N60="Yes",O60="Yes",P60="Yes"),"Yes","No")</f>
        <v>No</v>
      </c>
      <c r="R60" s="46" t="s">
        <v>104</v>
      </c>
      <c r="S60" s="46" t="s">
        <v>105</v>
      </c>
      <c r="T60" s="45" t="n">
        <f aca="false">IF(N60="Yes",M60,"")</f>
        <v>9.5</v>
      </c>
      <c r="U60" s="45" t="str">
        <f aca="false">IF(AND($R60="Yes",H60="95% or above"),M60,"")</f>
        <v/>
      </c>
    </row>
    <row r="61" customFormat="false" ht="15" hidden="false" customHeight="true" outlineLevel="0" collapsed="false">
      <c r="A61" s="40" t="n">
        <v>57</v>
      </c>
      <c r="B61" s="40" t="s">
        <v>228</v>
      </c>
      <c r="C61" s="40" t="s">
        <v>102</v>
      </c>
      <c r="D61" s="41" t="n">
        <v>0.58</v>
      </c>
      <c r="E61" s="42" t="n">
        <v>2978</v>
      </c>
      <c r="F61" s="42" t="n">
        <v>1723</v>
      </c>
      <c r="G61" s="22" t="n">
        <f aca="false">E61-F61</f>
        <v>1255</v>
      </c>
      <c r="H61" s="40" t="s">
        <v>69</v>
      </c>
      <c r="I61" s="40" t="s">
        <v>229</v>
      </c>
      <c r="J61" s="51" t="s">
        <v>218</v>
      </c>
      <c r="K61" s="51" t="s">
        <v>218</v>
      </c>
      <c r="L61" s="52" t="s">
        <v>218</v>
      </c>
      <c r="M61" s="53" t="s">
        <v>218</v>
      </c>
      <c r="N61" s="15" t="str">
        <f aca="false">IF(AND($R61="Yes",D61&lt;'Headline figures'!$C$9),"Yes","No")</f>
        <v>No</v>
      </c>
      <c r="O61" s="15" t="str">
        <f aca="false">IF(AND($R61="Yes",L61&gt;='Headline figures'!$C$10),"Yes","No")</f>
        <v>No</v>
      </c>
      <c r="P61" s="15" t="str">
        <f aca="false">IF(AND($R61="Yes",M61&gt;'Headline figures'!$C$8),"Yes","No")</f>
        <v>No</v>
      </c>
      <c r="Q61" s="15" t="str">
        <f aca="false">IF(AND(N61="Yes",O61="Yes",P61="Yes"),"Yes","No")</f>
        <v>No</v>
      </c>
      <c r="R61" s="40" t="s">
        <v>219</v>
      </c>
      <c r="S61" s="40" t="s">
        <v>230</v>
      </c>
      <c r="T61" s="45" t="str">
        <f aca="false">IF(N61="Yes",M61,"")</f>
        <v/>
      </c>
      <c r="U61" s="45" t="str">
        <f aca="false">IF(AND($R61="Yes",H61="95% or above"),M61,"")</f>
        <v/>
      </c>
    </row>
    <row r="62" customFormat="false" ht="15" hidden="false" customHeight="true" outlineLevel="0" collapsed="false">
      <c r="A62" s="46" t="n">
        <v>58</v>
      </c>
      <c r="B62" s="46" t="s">
        <v>231</v>
      </c>
      <c r="C62" s="46" t="s">
        <v>110</v>
      </c>
      <c r="D62" s="47" t="n">
        <v>0.59</v>
      </c>
      <c r="E62" s="48" t="n">
        <v>1950</v>
      </c>
      <c r="F62" s="48" t="n">
        <v>1158</v>
      </c>
      <c r="G62" s="33" t="n">
        <f aca="false">E62-F62</f>
        <v>792</v>
      </c>
      <c r="H62" s="46" t="s">
        <v>69</v>
      </c>
      <c r="I62" s="46" t="s">
        <v>232</v>
      </c>
      <c r="J62" s="48" t="n">
        <v>5610</v>
      </c>
      <c r="K62" s="48" t="n">
        <v>9630</v>
      </c>
      <c r="L62" s="49" t="n">
        <v>0.582</v>
      </c>
      <c r="M62" s="50" t="n">
        <v>15.74</v>
      </c>
      <c r="N62" s="31" t="str">
        <f aca="false">IF(AND($R62="Yes",D62&lt;'Headline figures'!$C$9),"Yes","No")</f>
        <v>Yes</v>
      </c>
      <c r="O62" s="31" t="str">
        <f aca="false">IF(AND($R62="Yes",L62&gt;='Headline figures'!$C$10),"Yes","No")</f>
        <v>Yes</v>
      </c>
      <c r="P62" s="31" t="str">
        <f aca="false">IF(AND($R62="Yes",M62&gt;'Headline figures'!$C$8),"Yes","No")</f>
        <v>Yes</v>
      </c>
      <c r="Q62" s="31" t="str">
        <f aca="false">IF(AND(N62="Yes",O62="Yes",P62="Yes"),"Yes","No")</f>
        <v>Yes</v>
      </c>
      <c r="R62" s="46" t="s">
        <v>104</v>
      </c>
      <c r="S62" s="46" t="s">
        <v>105</v>
      </c>
      <c r="T62" s="45" t="n">
        <f aca="false">IF(N62="Yes",M62,"")</f>
        <v>15.74</v>
      </c>
      <c r="U62" s="45" t="str">
        <f aca="false">IF(AND($R62="Yes",H62="95% or above"),M62,"")</f>
        <v/>
      </c>
    </row>
    <row r="63" customFormat="false" ht="15" hidden="false" customHeight="true" outlineLevel="0" collapsed="false">
      <c r="A63" s="40" t="n">
        <v>59</v>
      </c>
      <c r="B63" s="40" t="s">
        <v>233</v>
      </c>
      <c r="C63" s="40" t="s">
        <v>135</v>
      </c>
      <c r="D63" s="41" t="n">
        <v>0.59</v>
      </c>
      <c r="E63" s="42" t="n">
        <v>3256</v>
      </c>
      <c r="F63" s="42" t="n">
        <v>1906</v>
      </c>
      <c r="G63" s="22" t="n">
        <f aca="false">E63-F63</f>
        <v>1350</v>
      </c>
      <c r="H63" s="40" t="s">
        <v>69</v>
      </c>
      <c r="I63" s="40" t="s">
        <v>234</v>
      </c>
      <c r="J63" s="42" t="n">
        <v>800</v>
      </c>
      <c r="K63" s="42" t="n">
        <v>6940</v>
      </c>
      <c r="L63" s="43" t="n">
        <v>0.115</v>
      </c>
      <c r="M63" s="44" t="n">
        <v>6.16</v>
      </c>
      <c r="N63" s="15" t="str">
        <f aca="false">IF(AND($R63="Yes",D63&lt;'Headline figures'!$C$9),"Yes","No")</f>
        <v>Yes</v>
      </c>
      <c r="O63" s="15" t="str">
        <f aca="false">IF(AND($R63="Yes",L63&gt;='Headline figures'!$C$10),"Yes","No")</f>
        <v>No</v>
      </c>
      <c r="P63" s="15" t="str">
        <f aca="false">IF(AND($R63="Yes",M63&gt;'Headline figures'!$C$8),"Yes","No")</f>
        <v>No</v>
      </c>
      <c r="Q63" s="15" t="str">
        <f aca="false">IF(AND(N63="Yes",O63="Yes",P63="Yes"),"Yes","No")</f>
        <v>No</v>
      </c>
      <c r="R63" s="40" t="s">
        <v>104</v>
      </c>
      <c r="S63" s="40" t="s">
        <v>105</v>
      </c>
      <c r="T63" s="45" t="n">
        <f aca="false">IF(N63="Yes",M63,"")</f>
        <v>6.16</v>
      </c>
      <c r="U63" s="45" t="str">
        <f aca="false">IF(AND($R63="Yes",H63="95% or above"),M63,"")</f>
        <v/>
      </c>
    </row>
    <row r="64" customFormat="false" ht="15" hidden="false" customHeight="true" outlineLevel="0" collapsed="false">
      <c r="A64" s="46" t="n">
        <v>60</v>
      </c>
      <c r="B64" s="46" t="s">
        <v>235</v>
      </c>
      <c r="C64" s="46" t="s">
        <v>110</v>
      </c>
      <c r="D64" s="47" t="n">
        <v>0.6</v>
      </c>
      <c r="E64" s="48" t="n">
        <v>1233</v>
      </c>
      <c r="F64" s="48" t="n">
        <v>745</v>
      </c>
      <c r="G64" s="33" t="n">
        <f aca="false">E64-F64</f>
        <v>488</v>
      </c>
      <c r="H64" s="46" t="s">
        <v>69</v>
      </c>
      <c r="I64" s="46" t="s">
        <v>236</v>
      </c>
      <c r="J64" s="48" t="n">
        <v>0</v>
      </c>
      <c r="K64" s="48" t="n">
        <v>7420</v>
      </c>
      <c r="L64" s="49" t="n">
        <v>0</v>
      </c>
      <c r="M64" s="50" t="n">
        <v>8.56</v>
      </c>
      <c r="N64" s="31" t="str">
        <f aca="false">IF(AND($R64="Yes",D64&lt;'Headline figures'!$C$9),"Yes","No")</f>
        <v>Yes</v>
      </c>
      <c r="O64" s="31" t="str">
        <f aca="false">IF(AND($R64="Yes",L64&gt;='Headline figures'!$C$10),"Yes","No")</f>
        <v>No</v>
      </c>
      <c r="P64" s="31" t="str">
        <f aca="false">IF(AND($R64="Yes",M64&gt;'Headline figures'!$C$8),"Yes","No")</f>
        <v>Yes</v>
      </c>
      <c r="Q64" s="31" t="str">
        <f aca="false">IF(AND(N64="Yes",O64="Yes",P64="Yes"),"Yes","No")</f>
        <v>No</v>
      </c>
      <c r="R64" s="46" t="s">
        <v>104</v>
      </c>
      <c r="S64" s="46" t="s">
        <v>105</v>
      </c>
      <c r="T64" s="45" t="n">
        <f aca="false">IF(N64="Yes",M64,"")</f>
        <v>8.56</v>
      </c>
      <c r="U64" s="45" t="str">
        <f aca="false">IF(AND($R64="Yes",H64="95% or above"),M64,"")</f>
        <v/>
      </c>
    </row>
    <row r="65" customFormat="false" ht="15" hidden="false" customHeight="true" outlineLevel="0" collapsed="false">
      <c r="A65" s="40" t="n">
        <v>61</v>
      </c>
      <c r="B65" s="40" t="s">
        <v>237</v>
      </c>
      <c r="C65" s="40" t="s">
        <v>110</v>
      </c>
      <c r="D65" s="41" t="n">
        <v>0.6</v>
      </c>
      <c r="E65" s="42" t="n">
        <v>2341</v>
      </c>
      <c r="F65" s="42" t="n">
        <v>1398</v>
      </c>
      <c r="G65" s="22" t="n">
        <f aca="false">E65-F65</f>
        <v>943</v>
      </c>
      <c r="H65" s="40" t="s">
        <v>69</v>
      </c>
      <c r="I65" s="40" t="s">
        <v>238</v>
      </c>
      <c r="J65" s="42" t="n">
        <v>0</v>
      </c>
      <c r="K65" s="42" t="n">
        <v>29210</v>
      </c>
      <c r="L65" s="43" t="n">
        <v>0</v>
      </c>
      <c r="M65" s="44" t="n">
        <v>9.66</v>
      </c>
      <c r="N65" s="15" t="str">
        <f aca="false">IF(AND($R65="Yes",D65&lt;'Headline figures'!$C$9),"Yes","No")</f>
        <v>Yes</v>
      </c>
      <c r="O65" s="15" t="str">
        <f aca="false">IF(AND($R65="Yes",L65&gt;='Headline figures'!$C$10),"Yes","No")</f>
        <v>No</v>
      </c>
      <c r="P65" s="15" t="str">
        <f aca="false">IF(AND($R65="Yes",M65&gt;'Headline figures'!$C$8),"Yes","No")</f>
        <v>Yes</v>
      </c>
      <c r="Q65" s="15" t="str">
        <f aca="false">IF(AND(N65="Yes",O65="Yes",P65="Yes"),"Yes","No")</f>
        <v>No</v>
      </c>
      <c r="R65" s="40" t="s">
        <v>104</v>
      </c>
      <c r="S65" s="40" t="s">
        <v>105</v>
      </c>
      <c r="T65" s="45" t="n">
        <f aca="false">IF(N65="Yes",M65,"")</f>
        <v>9.66</v>
      </c>
      <c r="U65" s="45" t="str">
        <f aca="false">IF(AND($R65="Yes",H65="95% or above"),M65,"")</f>
        <v/>
      </c>
    </row>
    <row r="66" customFormat="false" ht="15" hidden="false" customHeight="true" outlineLevel="0" collapsed="false">
      <c r="A66" s="46" t="n">
        <v>62</v>
      </c>
      <c r="B66" s="46" t="s">
        <v>239</v>
      </c>
      <c r="C66" s="46" t="s">
        <v>110</v>
      </c>
      <c r="D66" s="47" t="n">
        <v>0.6</v>
      </c>
      <c r="E66" s="48" t="n">
        <v>5000</v>
      </c>
      <c r="F66" s="48" t="n">
        <v>3017</v>
      </c>
      <c r="G66" s="33" t="n">
        <f aca="false">E66-F66</f>
        <v>1983</v>
      </c>
      <c r="H66" s="46" t="s">
        <v>69</v>
      </c>
      <c r="I66" s="46" t="s">
        <v>240</v>
      </c>
      <c r="J66" s="48" t="n">
        <v>1340</v>
      </c>
      <c r="K66" s="48" t="n">
        <v>19370</v>
      </c>
      <c r="L66" s="49" t="n">
        <v>0.069</v>
      </c>
      <c r="M66" s="50" t="n">
        <v>8.35</v>
      </c>
      <c r="N66" s="31" t="str">
        <f aca="false">IF(AND($R66="Yes",D66&lt;'Headline figures'!$C$9),"Yes","No")</f>
        <v>Yes</v>
      </c>
      <c r="O66" s="31" t="str">
        <f aca="false">IF(AND($R66="Yes",L66&gt;='Headline figures'!$C$10),"Yes","No")</f>
        <v>No</v>
      </c>
      <c r="P66" s="31" t="str">
        <f aca="false">IF(AND($R66="Yes",M66&gt;'Headline figures'!$C$8),"Yes","No")</f>
        <v>Yes</v>
      </c>
      <c r="Q66" s="31" t="str">
        <f aca="false">IF(AND(N66="Yes",O66="Yes",P66="Yes"),"Yes","No")</f>
        <v>No</v>
      </c>
      <c r="R66" s="46" t="s">
        <v>104</v>
      </c>
      <c r="S66" s="46" t="s">
        <v>105</v>
      </c>
      <c r="T66" s="45" t="n">
        <f aca="false">IF(N66="Yes",M66,"")</f>
        <v>8.35</v>
      </c>
      <c r="U66" s="45" t="str">
        <f aca="false">IF(AND($R66="Yes",H66="95% or above"),M66,"")</f>
        <v/>
      </c>
    </row>
    <row r="67" customFormat="false" ht="15" hidden="false" customHeight="true" outlineLevel="0" collapsed="false">
      <c r="A67" s="40" t="n">
        <v>63</v>
      </c>
      <c r="B67" s="40" t="s">
        <v>241</v>
      </c>
      <c r="C67" s="40" t="s">
        <v>102</v>
      </c>
      <c r="D67" s="41" t="n">
        <v>0.6</v>
      </c>
      <c r="E67" s="42" t="n">
        <v>6471</v>
      </c>
      <c r="F67" s="42" t="n">
        <v>3876</v>
      </c>
      <c r="G67" s="22" t="n">
        <f aca="false">E67-F67</f>
        <v>2595</v>
      </c>
      <c r="H67" s="40" t="s">
        <v>69</v>
      </c>
      <c r="I67" s="40" t="s">
        <v>242</v>
      </c>
      <c r="J67" s="42" t="n">
        <v>310</v>
      </c>
      <c r="K67" s="42" t="n">
        <v>5550</v>
      </c>
      <c r="L67" s="43" t="n">
        <v>0.056</v>
      </c>
      <c r="M67" s="44" t="n">
        <v>13.68</v>
      </c>
      <c r="N67" s="15" t="str">
        <f aca="false">IF(AND($R67="Yes",D67&lt;'Headline figures'!$C$9),"Yes","No")</f>
        <v>Yes</v>
      </c>
      <c r="O67" s="15" t="str">
        <f aca="false">IF(AND($R67="Yes",L67&gt;='Headline figures'!$C$10),"Yes","No")</f>
        <v>No</v>
      </c>
      <c r="P67" s="15" t="str">
        <f aca="false">IF(AND($R67="Yes",M67&gt;'Headline figures'!$C$8),"Yes","No")</f>
        <v>Yes</v>
      </c>
      <c r="Q67" s="15" t="str">
        <f aca="false">IF(AND(N67="Yes",O67="Yes",P67="Yes"),"Yes","No")</f>
        <v>No</v>
      </c>
      <c r="R67" s="40" t="s">
        <v>104</v>
      </c>
      <c r="S67" s="40" t="s">
        <v>105</v>
      </c>
      <c r="T67" s="45" t="n">
        <f aca="false">IF(N67="Yes",M67,"")</f>
        <v>13.68</v>
      </c>
      <c r="U67" s="45" t="str">
        <f aca="false">IF(AND($R67="Yes",H67="95% or above"),M67,"")</f>
        <v/>
      </c>
    </row>
    <row r="68" customFormat="false" ht="15" hidden="false" customHeight="true" outlineLevel="0" collapsed="false">
      <c r="A68" s="46" t="n">
        <v>64</v>
      </c>
      <c r="B68" s="46" t="s">
        <v>243</v>
      </c>
      <c r="C68" s="46" t="s">
        <v>110</v>
      </c>
      <c r="D68" s="47" t="n">
        <v>0.61</v>
      </c>
      <c r="E68" s="48" t="n">
        <v>2069</v>
      </c>
      <c r="F68" s="48" t="n">
        <v>1258</v>
      </c>
      <c r="G68" s="33" t="n">
        <f aca="false">E68-F68</f>
        <v>811</v>
      </c>
      <c r="H68" s="46" t="s">
        <v>69</v>
      </c>
      <c r="I68" s="46" t="s">
        <v>244</v>
      </c>
      <c r="J68" s="48" t="n">
        <v>7600</v>
      </c>
      <c r="K68" s="48" t="n">
        <v>9900</v>
      </c>
      <c r="L68" s="49" t="n">
        <v>0.768</v>
      </c>
      <c r="M68" s="50" t="n">
        <v>8.86</v>
      </c>
      <c r="N68" s="31" t="str">
        <f aca="false">IF(AND($R68="Yes",D68&lt;'Headline figures'!$C$9),"Yes","No")</f>
        <v>Yes</v>
      </c>
      <c r="O68" s="31" t="str">
        <f aca="false">IF(AND($R68="Yes",L68&gt;='Headline figures'!$C$10),"Yes","No")</f>
        <v>Yes</v>
      </c>
      <c r="P68" s="31" t="str">
        <f aca="false">IF(AND($R68="Yes",M68&gt;'Headline figures'!$C$8),"Yes","No")</f>
        <v>Yes</v>
      </c>
      <c r="Q68" s="31" t="str">
        <f aca="false">IF(AND(N68="Yes",O68="Yes",P68="Yes"),"Yes","No")</f>
        <v>Yes</v>
      </c>
      <c r="R68" s="46" t="s">
        <v>104</v>
      </c>
      <c r="S68" s="46" t="s">
        <v>105</v>
      </c>
      <c r="T68" s="45" t="n">
        <f aca="false">IF(N68="Yes",M68,"")</f>
        <v>8.86</v>
      </c>
      <c r="U68" s="45" t="str">
        <f aca="false">IF(AND($R68="Yes",H68="95% or above"),M68,"")</f>
        <v/>
      </c>
    </row>
    <row r="69" customFormat="false" ht="15" hidden="false" customHeight="true" outlineLevel="0" collapsed="false">
      <c r="A69" s="40" t="n">
        <v>65</v>
      </c>
      <c r="B69" s="40" t="s">
        <v>245</v>
      </c>
      <c r="C69" s="40" t="s">
        <v>102</v>
      </c>
      <c r="D69" s="41" t="n">
        <v>0.61</v>
      </c>
      <c r="E69" s="42" t="n">
        <v>9779</v>
      </c>
      <c r="F69" s="42" t="n">
        <v>5950</v>
      </c>
      <c r="G69" s="22" t="n">
        <f aca="false">E69-F69</f>
        <v>3829</v>
      </c>
      <c r="H69" s="40" t="s">
        <v>69</v>
      </c>
      <c r="I69" s="40" t="s">
        <v>246</v>
      </c>
      <c r="J69" s="42" t="n">
        <v>80</v>
      </c>
      <c r="K69" s="42" t="n">
        <v>3620</v>
      </c>
      <c r="L69" s="43" t="n">
        <v>0.022</v>
      </c>
      <c r="M69" s="44" t="n">
        <v>10.15</v>
      </c>
      <c r="N69" s="15" t="str">
        <f aca="false">IF(AND($R69="Yes",D69&lt;'Headline figures'!$C$9),"Yes","No")</f>
        <v>Yes</v>
      </c>
      <c r="O69" s="15" t="str">
        <f aca="false">IF(AND($R69="Yes",L69&gt;='Headline figures'!$C$10),"Yes","No")</f>
        <v>No</v>
      </c>
      <c r="P69" s="15" t="str">
        <f aca="false">IF(AND($R69="Yes",M69&gt;'Headline figures'!$C$8),"Yes","No")</f>
        <v>Yes</v>
      </c>
      <c r="Q69" s="15" t="str">
        <f aca="false">IF(AND(N69="Yes",O69="Yes",P69="Yes"),"Yes","No")</f>
        <v>No</v>
      </c>
      <c r="R69" s="40" t="s">
        <v>104</v>
      </c>
      <c r="S69" s="40" t="s">
        <v>105</v>
      </c>
      <c r="T69" s="45" t="n">
        <f aca="false">IF(N69="Yes",M69,"")</f>
        <v>10.15</v>
      </c>
      <c r="U69" s="45" t="str">
        <f aca="false">IF(AND($R69="Yes",H69="95% or above"),M69,"")</f>
        <v/>
      </c>
    </row>
    <row r="70" customFormat="false" ht="15" hidden="false" customHeight="true" outlineLevel="0" collapsed="false">
      <c r="A70" s="46" t="n">
        <v>66</v>
      </c>
      <c r="B70" s="46" t="s">
        <v>247</v>
      </c>
      <c r="C70" s="46" t="s">
        <v>149</v>
      </c>
      <c r="D70" s="47" t="n">
        <v>0.62</v>
      </c>
      <c r="E70" s="48" t="n">
        <v>3376</v>
      </c>
      <c r="F70" s="48" t="n">
        <v>2080</v>
      </c>
      <c r="G70" s="33" t="n">
        <f aca="false">E70-F70</f>
        <v>1296</v>
      </c>
      <c r="H70" s="46" t="s">
        <v>69</v>
      </c>
      <c r="I70" s="46" t="s">
        <v>248</v>
      </c>
      <c r="J70" s="48" t="n">
        <v>0</v>
      </c>
      <c r="K70" s="48" t="n">
        <v>27900</v>
      </c>
      <c r="L70" s="49" t="n">
        <v>0</v>
      </c>
      <c r="M70" s="50" t="n">
        <v>7.49</v>
      </c>
      <c r="N70" s="31" t="str">
        <f aca="false">IF(AND($R70="Yes",D70&lt;'Headline figures'!$C$9),"Yes","No")</f>
        <v>Yes</v>
      </c>
      <c r="O70" s="31" t="str">
        <f aca="false">IF(AND($R70="Yes",L70&gt;='Headline figures'!$C$10),"Yes","No")</f>
        <v>No</v>
      </c>
      <c r="P70" s="31" t="str">
        <f aca="false">IF(AND($R70="Yes",M70&gt;'Headline figures'!$C$8),"Yes","No")</f>
        <v>No</v>
      </c>
      <c r="Q70" s="31" t="str">
        <f aca="false">IF(AND(N70="Yes",O70="Yes",P70="Yes"),"Yes","No")</f>
        <v>No</v>
      </c>
      <c r="R70" s="46" t="s">
        <v>104</v>
      </c>
      <c r="S70" s="46" t="s">
        <v>105</v>
      </c>
      <c r="T70" s="45" t="n">
        <f aca="false">IF(N70="Yes",M70,"")</f>
        <v>7.49</v>
      </c>
      <c r="U70" s="45" t="str">
        <f aca="false">IF(AND($R70="Yes",H70="95% or above"),M70,"")</f>
        <v/>
      </c>
    </row>
    <row r="71" customFormat="false" ht="15" hidden="false" customHeight="true" outlineLevel="0" collapsed="false">
      <c r="A71" s="40" t="n">
        <v>67</v>
      </c>
      <c r="B71" s="40" t="s">
        <v>249</v>
      </c>
      <c r="C71" s="40" t="s">
        <v>102</v>
      </c>
      <c r="D71" s="41" t="n">
        <v>0.62</v>
      </c>
      <c r="E71" s="42" t="n">
        <v>2084</v>
      </c>
      <c r="F71" s="42" t="n">
        <v>1282</v>
      </c>
      <c r="G71" s="22" t="n">
        <f aca="false">E71-F71</f>
        <v>802</v>
      </c>
      <c r="H71" s="40" t="s">
        <v>69</v>
      </c>
      <c r="I71" s="40" t="s">
        <v>250</v>
      </c>
      <c r="J71" s="42" t="n">
        <v>7660</v>
      </c>
      <c r="K71" s="42" t="n">
        <v>15010</v>
      </c>
      <c r="L71" s="43" t="n">
        <v>0.51</v>
      </c>
      <c r="M71" s="44" t="n">
        <v>12.08</v>
      </c>
      <c r="N71" s="15" t="str">
        <f aca="false">IF(AND($R71="Yes",D71&lt;'Headline figures'!$C$9),"Yes","No")</f>
        <v>Yes</v>
      </c>
      <c r="O71" s="15" t="str">
        <f aca="false">IF(AND($R71="Yes",L71&gt;='Headline figures'!$C$10),"Yes","No")</f>
        <v>Yes</v>
      </c>
      <c r="P71" s="15" t="str">
        <f aca="false">IF(AND($R71="Yes",M71&gt;'Headline figures'!$C$8),"Yes","No")</f>
        <v>Yes</v>
      </c>
      <c r="Q71" s="15" t="str">
        <f aca="false">IF(AND(N71="Yes",O71="Yes",P71="Yes"),"Yes","No")</f>
        <v>Yes</v>
      </c>
      <c r="R71" s="40" t="s">
        <v>104</v>
      </c>
      <c r="S71" s="40" t="s">
        <v>105</v>
      </c>
      <c r="T71" s="45" t="n">
        <f aca="false">IF(N71="Yes",M71,"")</f>
        <v>12.08</v>
      </c>
      <c r="U71" s="45" t="str">
        <f aca="false">IF(AND($R71="Yes",H71="95% or above"),M71,"")</f>
        <v/>
      </c>
    </row>
    <row r="72" customFormat="false" ht="15" hidden="false" customHeight="true" outlineLevel="0" collapsed="false">
      <c r="A72" s="46" t="n">
        <v>68</v>
      </c>
      <c r="B72" s="46" t="s">
        <v>251</v>
      </c>
      <c r="C72" s="46" t="s">
        <v>162</v>
      </c>
      <c r="D72" s="47" t="n">
        <v>0.63</v>
      </c>
      <c r="E72" s="48" t="n">
        <v>1553</v>
      </c>
      <c r="F72" s="48" t="n">
        <v>986</v>
      </c>
      <c r="G72" s="33" t="n">
        <f aca="false">E72-F72</f>
        <v>567</v>
      </c>
      <c r="H72" s="46" t="s">
        <v>69</v>
      </c>
      <c r="I72" s="46" t="s">
        <v>252</v>
      </c>
      <c r="J72" s="48" t="n">
        <v>14550</v>
      </c>
      <c r="K72" s="48" t="n">
        <v>20280</v>
      </c>
      <c r="L72" s="49" t="n">
        <v>0.718</v>
      </c>
      <c r="M72" s="50" t="n">
        <v>6.29</v>
      </c>
      <c r="N72" s="31" t="str">
        <f aca="false">IF(AND($R72="Yes",D72&lt;'Headline figures'!$C$9),"Yes","No")</f>
        <v>Yes</v>
      </c>
      <c r="O72" s="31" t="str">
        <f aca="false">IF(AND($R72="Yes",L72&gt;='Headline figures'!$C$10),"Yes","No")</f>
        <v>Yes</v>
      </c>
      <c r="P72" s="31" t="str">
        <f aca="false">IF(AND($R72="Yes",M72&gt;'Headline figures'!$C$8),"Yes","No")</f>
        <v>No</v>
      </c>
      <c r="Q72" s="31" t="str">
        <f aca="false">IF(AND(N72="Yes",O72="Yes",P72="Yes"),"Yes","No")</f>
        <v>No</v>
      </c>
      <c r="R72" s="46" t="s">
        <v>104</v>
      </c>
      <c r="S72" s="46" t="s">
        <v>105</v>
      </c>
      <c r="T72" s="45" t="n">
        <f aca="false">IF(N72="Yes",M72,"")</f>
        <v>6.29</v>
      </c>
      <c r="U72" s="45" t="str">
        <f aca="false">IF(AND($R72="Yes",H72="95% or above"),M72,"")</f>
        <v/>
      </c>
    </row>
    <row r="73" customFormat="false" ht="15" hidden="false" customHeight="true" outlineLevel="0" collapsed="false">
      <c r="A73" s="40" t="n">
        <v>69</v>
      </c>
      <c r="B73" s="40" t="s">
        <v>253</v>
      </c>
      <c r="C73" s="40" t="s">
        <v>140</v>
      </c>
      <c r="D73" s="41" t="n">
        <v>0.63</v>
      </c>
      <c r="E73" s="42" t="n">
        <v>2014</v>
      </c>
      <c r="F73" s="42" t="n">
        <v>1278</v>
      </c>
      <c r="G73" s="22" t="n">
        <f aca="false">E73-F73</f>
        <v>736</v>
      </c>
      <c r="H73" s="40" t="s">
        <v>69</v>
      </c>
      <c r="I73" s="40" t="s">
        <v>254</v>
      </c>
      <c r="J73" s="42" t="n">
        <v>0</v>
      </c>
      <c r="K73" s="42" t="n">
        <v>4060</v>
      </c>
      <c r="L73" s="43" t="n">
        <v>0</v>
      </c>
      <c r="M73" s="44" t="n">
        <v>7.19</v>
      </c>
      <c r="N73" s="15" t="str">
        <f aca="false">IF(AND($R73="Yes",D73&lt;'Headline figures'!$C$9),"Yes","No")</f>
        <v>Yes</v>
      </c>
      <c r="O73" s="15" t="str">
        <f aca="false">IF(AND($R73="Yes",L73&gt;='Headline figures'!$C$10),"Yes","No")</f>
        <v>No</v>
      </c>
      <c r="P73" s="15" t="str">
        <f aca="false">IF(AND($R73="Yes",M73&gt;'Headline figures'!$C$8),"Yes","No")</f>
        <v>No</v>
      </c>
      <c r="Q73" s="15" t="str">
        <f aca="false">IF(AND(N73="Yes",O73="Yes",P73="Yes"),"Yes","No")</f>
        <v>No</v>
      </c>
      <c r="R73" s="40" t="s">
        <v>104</v>
      </c>
      <c r="S73" s="40" t="s">
        <v>105</v>
      </c>
      <c r="T73" s="45" t="n">
        <f aca="false">IF(N73="Yes",M73,"")</f>
        <v>7.19</v>
      </c>
      <c r="U73" s="45" t="str">
        <f aca="false">IF(AND($R73="Yes",H73="95% or above"),M73,"")</f>
        <v/>
      </c>
    </row>
    <row r="74" customFormat="false" ht="15" hidden="false" customHeight="true" outlineLevel="0" collapsed="false">
      <c r="A74" s="46" t="n">
        <v>70</v>
      </c>
      <c r="B74" s="46" t="s">
        <v>255</v>
      </c>
      <c r="C74" s="46" t="s">
        <v>107</v>
      </c>
      <c r="D74" s="47" t="n">
        <v>0.63</v>
      </c>
      <c r="E74" s="48" t="n">
        <v>1068</v>
      </c>
      <c r="F74" s="48" t="n">
        <v>677</v>
      </c>
      <c r="G74" s="33" t="n">
        <f aca="false">E74-F74</f>
        <v>391</v>
      </c>
      <c r="H74" s="46" t="s">
        <v>69</v>
      </c>
      <c r="I74" s="46" t="s">
        <v>256</v>
      </c>
      <c r="J74" s="48" t="n">
        <v>0</v>
      </c>
      <c r="K74" s="48" t="n">
        <v>3950</v>
      </c>
      <c r="L74" s="49" t="n">
        <v>0</v>
      </c>
      <c r="M74" s="50" t="n">
        <v>6.64</v>
      </c>
      <c r="N74" s="31" t="str">
        <f aca="false">IF(AND($R74="Yes",D74&lt;'Headline figures'!$C$9),"Yes","No")</f>
        <v>Yes</v>
      </c>
      <c r="O74" s="31" t="str">
        <f aca="false">IF(AND($R74="Yes",L74&gt;='Headline figures'!$C$10),"Yes","No")</f>
        <v>No</v>
      </c>
      <c r="P74" s="31" t="str">
        <f aca="false">IF(AND($R74="Yes",M74&gt;'Headline figures'!$C$8),"Yes","No")</f>
        <v>No</v>
      </c>
      <c r="Q74" s="31" t="str">
        <f aca="false">IF(AND(N74="Yes",O74="Yes",P74="Yes"),"Yes","No")</f>
        <v>No</v>
      </c>
      <c r="R74" s="46" t="s">
        <v>104</v>
      </c>
      <c r="S74" s="46" t="s">
        <v>105</v>
      </c>
      <c r="T74" s="45" t="n">
        <f aca="false">IF(N74="Yes",M74,"")</f>
        <v>6.64</v>
      </c>
      <c r="U74" s="45" t="str">
        <f aca="false">IF(AND($R74="Yes",H74="95% or above"),M74,"")</f>
        <v/>
      </c>
    </row>
    <row r="75" customFormat="false" ht="15" hidden="false" customHeight="true" outlineLevel="0" collapsed="false">
      <c r="A75" s="40" t="n">
        <v>71</v>
      </c>
      <c r="B75" s="40" t="s">
        <v>257</v>
      </c>
      <c r="C75" s="40" t="s">
        <v>110</v>
      </c>
      <c r="D75" s="41" t="n">
        <v>0.63</v>
      </c>
      <c r="E75" s="42" t="n">
        <v>2485</v>
      </c>
      <c r="F75" s="42" t="n">
        <v>1570</v>
      </c>
      <c r="G75" s="22" t="n">
        <f aca="false">E75-F75</f>
        <v>915</v>
      </c>
      <c r="H75" s="40" t="s">
        <v>69</v>
      </c>
      <c r="I75" s="40" t="s">
        <v>258</v>
      </c>
      <c r="J75" s="42" t="n">
        <v>17050</v>
      </c>
      <c r="K75" s="42" t="n">
        <v>24010</v>
      </c>
      <c r="L75" s="43" t="n">
        <v>0.71</v>
      </c>
      <c r="M75" s="44" t="n">
        <v>12.03</v>
      </c>
      <c r="N75" s="15" t="str">
        <f aca="false">IF(AND($R75="Yes",D75&lt;'Headline figures'!$C$9),"Yes","No")</f>
        <v>Yes</v>
      </c>
      <c r="O75" s="15" t="str">
        <f aca="false">IF(AND($R75="Yes",L75&gt;='Headline figures'!$C$10),"Yes","No")</f>
        <v>Yes</v>
      </c>
      <c r="P75" s="15" t="str">
        <f aca="false">IF(AND($R75="Yes",M75&gt;'Headline figures'!$C$8),"Yes","No")</f>
        <v>Yes</v>
      </c>
      <c r="Q75" s="15" t="str">
        <f aca="false">IF(AND(N75="Yes",O75="Yes",P75="Yes"),"Yes","No")</f>
        <v>Yes</v>
      </c>
      <c r="R75" s="40" t="s">
        <v>104</v>
      </c>
      <c r="S75" s="40" t="s">
        <v>105</v>
      </c>
      <c r="T75" s="45" t="n">
        <f aca="false">IF(N75="Yes",M75,"")</f>
        <v>12.03</v>
      </c>
      <c r="U75" s="45" t="str">
        <f aca="false">IF(AND($R75="Yes",H75="95% or above"),M75,"")</f>
        <v/>
      </c>
    </row>
    <row r="76" customFormat="false" ht="15" hidden="false" customHeight="true" outlineLevel="0" collapsed="false">
      <c r="A76" s="46" t="n">
        <v>72</v>
      </c>
      <c r="B76" s="46" t="s">
        <v>259</v>
      </c>
      <c r="C76" s="46" t="s">
        <v>102</v>
      </c>
      <c r="D76" s="47" t="n">
        <v>0.63</v>
      </c>
      <c r="E76" s="48" t="n">
        <v>3135</v>
      </c>
      <c r="F76" s="48" t="n">
        <v>1971</v>
      </c>
      <c r="G76" s="33" t="n">
        <f aca="false">E76-F76</f>
        <v>1164</v>
      </c>
      <c r="H76" s="46" t="s">
        <v>69</v>
      </c>
      <c r="I76" s="46" t="s">
        <v>260</v>
      </c>
      <c r="J76" s="48" t="n">
        <v>0</v>
      </c>
      <c r="K76" s="48" t="n">
        <v>2180</v>
      </c>
      <c r="L76" s="49" t="n">
        <v>0</v>
      </c>
      <c r="M76" s="50" t="n">
        <v>14.37</v>
      </c>
      <c r="N76" s="31" t="str">
        <f aca="false">IF(AND($R76="Yes",D76&lt;'Headline figures'!$C$9),"Yes","No")</f>
        <v>Yes</v>
      </c>
      <c r="O76" s="31" t="str">
        <f aca="false">IF(AND($R76="Yes",L76&gt;='Headline figures'!$C$10),"Yes","No")</f>
        <v>No</v>
      </c>
      <c r="P76" s="31" t="str">
        <f aca="false">IF(AND($R76="Yes",M76&gt;'Headline figures'!$C$8),"Yes","No")</f>
        <v>Yes</v>
      </c>
      <c r="Q76" s="31" t="str">
        <f aca="false">IF(AND(N76="Yes",O76="Yes",P76="Yes"),"Yes","No")</f>
        <v>No</v>
      </c>
      <c r="R76" s="46" t="s">
        <v>104</v>
      </c>
      <c r="S76" s="46" t="s">
        <v>105</v>
      </c>
      <c r="T76" s="45" t="n">
        <f aca="false">IF(N76="Yes",M76,"")</f>
        <v>14.37</v>
      </c>
      <c r="U76" s="45" t="str">
        <f aca="false">IF(AND($R76="Yes",H76="95% or above"),M76,"")</f>
        <v/>
      </c>
    </row>
    <row r="77" customFormat="false" ht="15" hidden="false" customHeight="true" outlineLevel="0" collapsed="false">
      <c r="A77" s="40" t="n">
        <v>73</v>
      </c>
      <c r="B77" s="40" t="s">
        <v>261</v>
      </c>
      <c r="C77" s="40" t="s">
        <v>102</v>
      </c>
      <c r="D77" s="41" t="n">
        <v>0.63</v>
      </c>
      <c r="E77" s="42" t="n">
        <v>1652</v>
      </c>
      <c r="F77" s="42" t="n">
        <v>1033</v>
      </c>
      <c r="G77" s="22" t="n">
        <f aca="false">E77-F77</f>
        <v>619</v>
      </c>
      <c r="H77" s="40" t="s">
        <v>69</v>
      </c>
      <c r="I77" s="40" t="s">
        <v>262</v>
      </c>
      <c r="J77" s="42" t="n">
        <v>0</v>
      </c>
      <c r="K77" s="42" t="n">
        <v>3760</v>
      </c>
      <c r="L77" s="43" t="n">
        <v>0</v>
      </c>
      <c r="M77" s="44" t="n">
        <v>14.17</v>
      </c>
      <c r="N77" s="15" t="str">
        <f aca="false">IF(AND($R77="Yes",D77&lt;'Headline figures'!$C$9),"Yes","No")</f>
        <v>Yes</v>
      </c>
      <c r="O77" s="15" t="str">
        <f aca="false">IF(AND($R77="Yes",L77&gt;='Headline figures'!$C$10),"Yes","No")</f>
        <v>No</v>
      </c>
      <c r="P77" s="15" t="str">
        <f aca="false">IF(AND($R77="Yes",M77&gt;'Headline figures'!$C$8),"Yes","No")</f>
        <v>Yes</v>
      </c>
      <c r="Q77" s="15" t="str">
        <f aca="false">IF(AND(N77="Yes",O77="Yes",P77="Yes"),"Yes","No")</f>
        <v>No</v>
      </c>
      <c r="R77" s="40" t="s">
        <v>104</v>
      </c>
      <c r="S77" s="40" t="s">
        <v>105</v>
      </c>
      <c r="T77" s="45" t="n">
        <f aca="false">IF(N77="Yes",M77,"")</f>
        <v>14.17</v>
      </c>
      <c r="U77" s="45" t="str">
        <f aca="false">IF(AND($R77="Yes",H77="95% or above"),M77,"")</f>
        <v/>
      </c>
    </row>
    <row r="78" customFormat="false" ht="15" hidden="false" customHeight="true" outlineLevel="0" collapsed="false">
      <c r="A78" s="46" t="n">
        <v>74</v>
      </c>
      <c r="B78" s="46" t="s">
        <v>263</v>
      </c>
      <c r="C78" s="46" t="s">
        <v>102</v>
      </c>
      <c r="D78" s="47" t="n">
        <v>0.63</v>
      </c>
      <c r="E78" s="48" t="n">
        <v>630</v>
      </c>
      <c r="F78" s="48" t="n">
        <v>397</v>
      </c>
      <c r="G78" s="33" t="n">
        <f aca="false">E78-F78</f>
        <v>233</v>
      </c>
      <c r="H78" s="46" t="s">
        <v>69</v>
      </c>
      <c r="I78" s="46" t="s">
        <v>264</v>
      </c>
      <c r="J78" s="48" t="n">
        <v>130</v>
      </c>
      <c r="K78" s="48" t="n">
        <v>5740</v>
      </c>
      <c r="L78" s="49" t="n">
        <v>0.023</v>
      </c>
      <c r="M78" s="50" t="n">
        <v>17.55</v>
      </c>
      <c r="N78" s="31" t="str">
        <f aca="false">IF(AND($R78="Yes",D78&lt;'Headline figures'!$C$9),"Yes","No")</f>
        <v>Yes</v>
      </c>
      <c r="O78" s="31" t="str">
        <f aca="false">IF(AND($R78="Yes",L78&gt;='Headline figures'!$C$10),"Yes","No")</f>
        <v>No</v>
      </c>
      <c r="P78" s="31" t="str">
        <f aca="false">IF(AND($R78="Yes",M78&gt;'Headline figures'!$C$8),"Yes","No")</f>
        <v>Yes</v>
      </c>
      <c r="Q78" s="31" t="str">
        <f aca="false">IF(AND(N78="Yes",O78="Yes",P78="Yes"),"Yes","No")</f>
        <v>No</v>
      </c>
      <c r="R78" s="46" t="s">
        <v>104</v>
      </c>
      <c r="S78" s="46" t="s">
        <v>105</v>
      </c>
      <c r="T78" s="45" t="n">
        <f aca="false">IF(N78="Yes",M78,"")</f>
        <v>17.55</v>
      </c>
      <c r="U78" s="45" t="str">
        <f aca="false">IF(AND($R78="Yes",H78="95% or above"),M78,"")</f>
        <v/>
      </c>
    </row>
    <row r="79" customFormat="false" ht="15" hidden="false" customHeight="true" outlineLevel="0" collapsed="false">
      <c r="A79" s="40" t="n">
        <v>75</v>
      </c>
      <c r="B79" s="40" t="s">
        <v>265</v>
      </c>
      <c r="C79" s="40" t="s">
        <v>140</v>
      </c>
      <c r="D79" s="41" t="n">
        <v>0.64</v>
      </c>
      <c r="E79" s="42" t="n">
        <v>4063</v>
      </c>
      <c r="F79" s="42" t="n">
        <v>2598</v>
      </c>
      <c r="G79" s="22" t="n">
        <f aca="false">E79-F79</f>
        <v>1465</v>
      </c>
      <c r="H79" s="40" t="s">
        <v>69</v>
      </c>
      <c r="I79" s="40" t="s">
        <v>266</v>
      </c>
      <c r="J79" s="42" t="n">
        <v>15530</v>
      </c>
      <c r="K79" s="42" t="n">
        <v>37470</v>
      </c>
      <c r="L79" s="43" t="n">
        <v>0.415</v>
      </c>
      <c r="M79" s="44" t="n">
        <v>9.04</v>
      </c>
      <c r="N79" s="15" t="str">
        <f aca="false">IF(AND($R79="Yes",D79&lt;'Headline figures'!$C$9),"Yes","No")</f>
        <v>Yes</v>
      </c>
      <c r="O79" s="15" t="str">
        <f aca="false">IF(AND($R79="Yes",L79&gt;='Headline figures'!$C$10),"Yes","No")</f>
        <v>No</v>
      </c>
      <c r="P79" s="15" t="str">
        <f aca="false">IF(AND($R79="Yes",M79&gt;'Headline figures'!$C$8),"Yes","No")</f>
        <v>Yes</v>
      </c>
      <c r="Q79" s="15" t="str">
        <f aca="false">IF(AND(N79="Yes",O79="Yes",P79="Yes"),"Yes","No")</f>
        <v>No</v>
      </c>
      <c r="R79" s="40" t="s">
        <v>104</v>
      </c>
      <c r="S79" s="40" t="s">
        <v>105</v>
      </c>
      <c r="T79" s="45" t="n">
        <f aca="false">IF(N79="Yes",M79,"")</f>
        <v>9.04</v>
      </c>
      <c r="U79" s="45" t="str">
        <f aca="false">IF(AND($R79="Yes",H79="95% or above"),M79,"")</f>
        <v/>
      </c>
    </row>
    <row r="80" customFormat="false" ht="15" hidden="false" customHeight="true" outlineLevel="0" collapsed="false">
      <c r="A80" s="46" t="n">
        <v>76</v>
      </c>
      <c r="B80" s="46" t="s">
        <v>267</v>
      </c>
      <c r="C80" s="46" t="s">
        <v>110</v>
      </c>
      <c r="D80" s="47" t="n">
        <v>0.64</v>
      </c>
      <c r="E80" s="48" t="n">
        <v>1627</v>
      </c>
      <c r="F80" s="48" t="n">
        <v>1041</v>
      </c>
      <c r="G80" s="33" t="n">
        <f aca="false">E80-F80</f>
        <v>586</v>
      </c>
      <c r="H80" s="46" t="s">
        <v>69</v>
      </c>
      <c r="I80" s="46" t="s">
        <v>268</v>
      </c>
      <c r="J80" s="48" t="n">
        <v>0</v>
      </c>
      <c r="K80" s="48" t="n">
        <v>62770</v>
      </c>
      <c r="L80" s="49" t="n">
        <v>0</v>
      </c>
      <c r="M80" s="50" t="n">
        <v>9.36</v>
      </c>
      <c r="N80" s="31" t="str">
        <f aca="false">IF(AND($R80="Yes",D80&lt;'Headline figures'!$C$9),"Yes","No")</f>
        <v>Yes</v>
      </c>
      <c r="O80" s="31" t="str">
        <f aca="false">IF(AND($R80="Yes",L80&gt;='Headline figures'!$C$10),"Yes","No")</f>
        <v>No</v>
      </c>
      <c r="P80" s="31" t="str">
        <f aca="false">IF(AND($R80="Yes",M80&gt;'Headline figures'!$C$8),"Yes","No")</f>
        <v>Yes</v>
      </c>
      <c r="Q80" s="31" t="str">
        <f aca="false">IF(AND(N80="Yes",O80="Yes",P80="Yes"),"Yes","No")</f>
        <v>No</v>
      </c>
      <c r="R80" s="46" t="s">
        <v>104</v>
      </c>
      <c r="S80" s="46" t="s">
        <v>105</v>
      </c>
      <c r="T80" s="45" t="n">
        <f aca="false">IF(N80="Yes",M80,"")</f>
        <v>9.36</v>
      </c>
      <c r="U80" s="45" t="str">
        <f aca="false">IF(AND($R80="Yes",H80="95% or above"),M80,"")</f>
        <v/>
      </c>
    </row>
    <row r="81" customFormat="false" ht="15" hidden="false" customHeight="true" outlineLevel="0" collapsed="false">
      <c r="A81" s="40" t="n">
        <v>77</v>
      </c>
      <c r="B81" s="40" t="s">
        <v>269</v>
      </c>
      <c r="C81" s="40" t="s">
        <v>204</v>
      </c>
      <c r="D81" s="41" t="n">
        <v>0.65</v>
      </c>
      <c r="E81" s="42" t="n">
        <v>4873</v>
      </c>
      <c r="F81" s="42" t="n">
        <v>3177</v>
      </c>
      <c r="G81" s="22" t="n">
        <f aca="false">E81-F81</f>
        <v>1696</v>
      </c>
      <c r="H81" s="40" t="s">
        <v>69</v>
      </c>
      <c r="I81" s="40" t="s">
        <v>270</v>
      </c>
      <c r="J81" s="42" t="n">
        <v>24990</v>
      </c>
      <c r="K81" s="42" t="n">
        <v>40860</v>
      </c>
      <c r="L81" s="43" t="n">
        <v>0.612</v>
      </c>
      <c r="M81" s="44" t="n">
        <v>6.25</v>
      </c>
      <c r="N81" s="15" t="str">
        <f aca="false">IF(AND($R81="Yes",D81&lt;'Headline figures'!$C$9),"Yes","No")</f>
        <v>Yes</v>
      </c>
      <c r="O81" s="15" t="str">
        <f aca="false">IF(AND($R81="Yes",L81&gt;='Headline figures'!$C$10),"Yes","No")</f>
        <v>Yes</v>
      </c>
      <c r="P81" s="15" t="str">
        <f aca="false">IF(AND($R81="Yes",M81&gt;'Headline figures'!$C$8),"Yes","No")</f>
        <v>No</v>
      </c>
      <c r="Q81" s="15" t="str">
        <f aca="false">IF(AND(N81="Yes",O81="Yes",P81="Yes"),"Yes","No")</f>
        <v>No</v>
      </c>
      <c r="R81" s="40" t="s">
        <v>104</v>
      </c>
      <c r="S81" s="40" t="s">
        <v>105</v>
      </c>
      <c r="T81" s="45" t="n">
        <f aca="false">IF(N81="Yes",M81,"")</f>
        <v>6.25</v>
      </c>
      <c r="U81" s="45" t="str">
        <f aca="false">IF(AND($R81="Yes",H81="95% or above"),M81,"")</f>
        <v/>
      </c>
    </row>
    <row r="82" customFormat="false" ht="15" hidden="false" customHeight="true" outlineLevel="0" collapsed="false">
      <c r="A82" s="46" t="n">
        <v>78</v>
      </c>
      <c r="B82" s="46" t="s">
        <v>271</v>
      </c>
      <c r="C82" s="46" t="s">
        <v>195</v>
      </c>
      <c r="D82" s="47" t="n">
        <v>0.65</v>
      </c>
      <c r="E82" s="48" t="n">
        <v>2306</v>
      </c>
      <c r="F82" s="48" t="n">
        <v>1504</v>
      </c>
      <c r="G82" s="33" t="n">
        <f aca="false">E82-F82</f>
        <v>802</v>
      </c>
      <c r="H82" s="46" t="s">
        <v>69</v>
      </c>
      <c r="I82" s="46" t="s">
        <v>272</v>
      </c>
      <c r="J82" s="48" t="n">
        <v>1660</v>
      </c>
      <c r="K82" s="48" t="n">
        <v>8250</v>
      </c>
      <c r="L82" s="49" t="n">
        <v>0.201</v>
      </c>
      <c r="M82" s="50" t="n">
        <v>5.67</v>
      </c>
      <c r="N82" s="31" t="str">
        <f aca="false">IF(AND($R82="Yes",D82&lt;'Headline figures'!$C$9),"Yes","No")</f>
        <v>Yes</v>
      </c>
      <c r="O82" s="31" t="str">
        <f aca="false">IF(AND($R82="Yes",L82&gt;='Headline figures'!$C$10),"Yes","No")</f>
        <v>No</v>
      </c>
      <c r="P82" s="31" t="str">
        <f aca="false">IF(AND($R82="Yes",M82&gt;'Headline figures'!$C$8),"Yes","No")</f>
        <v>No</v>
      </c>
      <c r="Q82" s="31" t="str">
        <f aca="false">IF(AND(N82="Yes",O82="Yes",P82="Yes"),"Yes","No")</f>
        <v>No</v>
      </c>
      <c r="R82" s="46" t="s">
        <v>104</v>
      </c>
      <c r="S82" s="46" t="s">
        <v>105</v>
      </c>
      <c r="T82" s="45" t="n">
        <f aca="false">IF(N82="Yes",M82,"")</f>
        <v>5.67</v>
      </c>
      <c r="U82" s="45" t="str">
        <f aca="false">IF(AND($R82="Yes",H82="95% or above"),M82,"")</f>
        <v/>
      </c>
    </row>
    <row r="83" customFormat="false" ht="15" hidden="false" customHeight="true" outlineLevel="0" collapsed="false">
      <c r="A83" s="40" t="n">
        <v>79</v>
      </c>
      <c r="B83" s="40" t="s">
        <v>273</v>
      </c>
      <c r="C83" s="40" t="s">
        <v>110</v>
      </c>
      <c r="D83" s="41" t="n">
        <v>0.65</v>
      </c>
      <c r="E83" s="42" t="n">
        <v>1701</v>
      </c>
      <c r="F83" s="42" t="n">
        <v>1099</v>
      </c>
      <c r="G83" s="22" t="n">
        <f aca="false">E83-F83</f>
        <v>602</v>
      </c>
      <c r="H83" s="40" t="s">
        <v>69</v>
      </c>
      <c r="I83" s="40" t="s">
        <v>274</v>
      </c>
      <c r="J83" s="42" t="n">
        <v>1270</v>
      </c>
      <c r="K83" s="42" t="n">
        <v>4560</v>
      </c>
      <c r="L83" s="43" t="n">
        <v>0.278</v>
      </c>
      <c r="M83" s="44" t="n">
        <v>10.34</v>
      </c>
      <c r="N83" s="15" t="str">
        <f aca="false">IF(AND($R83="Yes",D83&lt;'Headline figures'!$C$9),"Yes","No")</f>
        <v>Yes</v>
      </c>
      <c r="O83" s="15" t="str">
        <f aca="false">IF(AND($R83="Yes",L83&gt;='Headline figures'!$C$10),"Yes","No")</f>
        <v>No</v>
      </c>
      <c r="P83" s="15" t="str">
        <f aca="false">IF(AND($R83="Yes",M83&gt;'Headline figures'!$C$8),"Yes","No")</f>
        <v>Yes</v>
      </c>
      <c r="Q83" s="15" t="str">
        <f aca="false">IF(AND(N83="Yes",O83="Yes",P83="Yes"),"Yes","No")</f>
        <v>No</v>
      </c>
      <c r="R83" s="40" t="s">
        <v>104</v>
      </c>
      <c r="S83" s="40" t="s">
        <v>105</v>
      </c>
      <c r="T83" s="45" t="n">
        <f aca="false">IF(N83="Yes",M83,"")</f>
        <v>10.34</v>
      </c>
      <c r="U83" s="45" t="str">
        <f aca="false">IF(AND($R83="Yes",H83="95% or above"),M83,"")</f>
        <v/>
      </c>
    </row>
    <row r="84" customFormat="false" ht="15" hidden="false" customHeight="true" outlineLevel="0" collapsed="false">
      <c r="A84" s="46" t="n">
        <v>80</v>
      </c>
      <c r="B84" s="46" t="s">
        <v>275</v>
      </c>
      <c r="C84" s="46" t="s">
        <v>102</v>
      </c>
      <c r="D84" s="47" t="n">
        <v>0.65</v>
      </c>
      <c r="E84" s="48" t="n">
        <v>5001</v>
      </c>
      <c r="F84" s="48" t="n">
        <v>3240</v>
      </c>
      <c r="G84" s="33" t="n">
        <f aca="false">E84-F84</f>
        <v>1761</v>
      </c>
      <c r="H84" s="46" t="s">
        <v>69</v>
      </c>
      <c r="I84" s="46" t="s">
        <v>276</v>
      </c>
      <c r="J84" s="48" t="n">
        <v>0</v>
      </c>
      <c r="K84" s="48" t="n">
        <v>3510</v>
      </c>
      <c r="L84" s="49" t="n">
        <v>0</v>
      </c>
      <c r="M84" s="50" t="n">
        <v>11.1</v>
      </c>
      <c r="N84" s="31" t="str">
        <f aca="false">IF(AND($R84="Yes",D84&lt;'Headline figures'!$C$9),"Yes","No")</f>
        <v>Yes</v>
      </c>
      <c r="O84" s="31" t="str">
        <f aca="false">IF(AND($R84="Yes",L84&gt;='Headline figures'!$C$10),"Yes","No")</f>
        <v>No</v>
      </c>
      <c r="P84" s="31" t="str">
        <f aca="false">IF(AND($R84="Yes",M84&gt;'Headline figures'!$C$8),"Yes","No")</f>
        <v>Yes</v>
      </c>
      <c r="Q84" s="31" t="str">
        <f aca="false">IF(AND(N84="Yes",O84="Yes",P84="Yes"),"Yes","No")</f>
        <v>No</v>
      </c>
      <c r="R84" s="46" t="s">
        <v>104</v>
      </c>
      <c r="S84" s="46" t="s">
        <v>105</v>
      </c>
      <c r="T84" s="45" t="n">
        <f aca="false">IF(N84="Yes",M84,"")</f>
        <v>11.1</v>
      </c>
      <c r="U84" s="45" t="str">
        <f aca="false">IF(AND($R84="Yes",H84="95% or above"),M84,"")</f>
        <v/>
      </c>
    </row>
    <row r="85" customFormat="false" ht="15" hidden="false" customHeight="true" outlineLevel="0" collapsed="false">
      <c r="A85" s="40" t="n">
        <v>81</v>
      </c>
      <c r="B85" s="40" t="s">
        <v>277</v>
      </c>
      <c r="C85" s="40" t="s">
        <v>107</v>
      </c>
      <c r="D85" s="41" t="n">
        <v>0.66</v>
      </c>
      <c r="E85" s="42" t="n">
        <v>1509</v>
      </c>
      <c r="F85" s="42" t="n">
        <v>999</v>
      </c>
      <c r="G85" s="22" t="n">
        <f aca="false">E85-F85</f>
        <v>510</v>
      </c>
      <c r="H85" s="40" t="s">
        <v>69</v>
      </c>
      <c r="I85" s="40" t="s">
        <v>278</v>
      </c>
      <c r="J85" s="42" t="n">
        <v>30830</v>
      </c>
      <c r="K85" s="42" t="n">
        <v>33900</v>
      </c>
      <c r="L85" s="43" t="n">
        <v>0.909</v>
      </c>
      <c r="M85" s="44" t="n">
        <v>12.42</v>
      </c>
      <c r="N85" s="15" t="str">
        <f aca="false">IF(AND($R85="Yes",D85&lt;'Headline figures'!$C$9),"Yes","No")</f>
        <v>Yes</v>
      </c>
      <c r="O85" s="15" t="str">
        <f aca="false">IF(AND($R85="Yes",L85&gt;='Headline figures'!$C$10),"Yes","No")</f>
        <v>Yes</v>
      </c>
      <c r="P85" s="15" t="str">
        <f aca="false">IF(AND($R85="Yes",M85&gt;'Headline figures'!$C$8),"Yes","No")</f>
        <v>Yes</v>
      </c>
      <c r="Q85" s="15" t="str">
        <f aca="false">IF(AND(N85="Yes",O85="Yes",P85="Yes"),"Yes","No")</f>
        <v>Yes</v>
      </c>
      <c r="R85" s="40" t="s">
        <v>104</v>
      </c>
      <c r="S85" s="40" t="s">
        <v>105</v>
      </c>
      <c r="T85" s="45" t="n">
        <f aca="false">IF(N85="Yes",M85,"")</f>
        <v>12.42</v>
      </c>
      <c r="U85" s="45" t="str">
        <f aca="false">IF(AND($R85="Yes",H85="95% or above"),M85,"")</f>
        <v/>
      </c>
    </row>
    <row r="86" customFormat="false" ht="15" hidden="false" customHeight="true" outlineLevel="0" collapsed="false">
      <c r="A86" s="46" t="n">
        <v>82</v>
      </c>
      <c r="B86" s="46" t="s">
        <v>279</v>
      </c>
      <c r="C86" s="46" t="s">
        <v>135</v>
      </c>
      <c r="D86" s="47" t="n">
        <v>0.66</v>
      </c>
      <c r="E86" s="48" t="n">
        <v>2109</v>
      </c>
      <c r="F86" s="48" t="n">
        <v>1384</v>
      </c>
      <c r="G86" s="33" t="n">
        <f aca="false">E86-F86</f>
        <v>725</v>
      </c>
      <c r="H86" s="46" t="s">
        <v>69</v>
      </c>
      <c r="I86" s="46" t="s">
        <v>280</v>
      </c>
      <c r="J86" s="48" t="n">
        <v>1760</v>
      </c>
      <c r="K86" s="48" t="n">
        <v>9340</v>
      </c>
      <c r="L86" s="49" t="n">
        <v>0.189</v>
      </c>
      <c r="M86" s="50" t="n">
        <v>4.44</v>
      </c>
      <c r="N86" s="31" t="str">
        <f aca="false">IF(AND($R86="Yes",D86&lt;'Headline figures'!$C$9),"Yes","No")</f>
        <v>Yes</v>
      </c>
      <c r="O86" s="31" t="str">
        <f aca="false">IF(AND($R86="Yes",L86&gt;='Headline figures'!$C$10),"Yes","No")</f>
        <v>No</v>
      </c>
      <c r="P86" s="31" t="str">
        <f aca="false">IF(AND($R86="Yes",M86&gt;'Headline figures'!$C$8),"Yes","No")</f>
        <v>No</v>
      </c>
      <c r="Q86" s="31" t="str">
        <f aca="false">IF(AND(N86="Yes",O86="Yes",P86="Yes"),"Yes","No")</f>
        <v>No</v>
      </c>
      <c r="R86" s="46" t="s">
        <v>104</v>
      </c>
      <c r="S86" s="46" t="s">
        <v>105</v>
      </c>
      <c r="T86" s="45" t="n">
        <f aca="false">IF(N86="Yes",M86,"")</f>
        <v>4.44</v>
      </c>
      <c r="U86" s="45" t="str">
        <f aca="false">IF(AND($R86="Yes",H86="95% or above"),M86,"")</f>
        <v/>
      </c>
    </row>
    <row r="87" customFormat="false" ht="15" hidden="false" customHeight="true" outlineLevel="0" collapsed="false">
      <c r="A87" s="40" t="n">
        <v>83</v>
      </c>
      <c r="B87" s="40" t="s">
        <v>281</v>
      </c>
      <c r="C87" s="40" t="s">
        <v>102</v>
      </c>
      <c r="D87" s="41" t="n">
        <v>0.66</v>
      </c>
      <c r="E87" s="42" t="n">
        <v>2892</v>
      </c>
      <c r="F87" s="42" t="n">
        <v>1895</v>
      </c>
      <c r="G87" s="22" t="n">
        <f aca="false">E87-F87</f>
        <v>997</v>
      </c>
      <c r="H87" s="40" t="s">
        <v>69</v>
      </c>
      <c r="I87" s="40" t="s">
        <v>282</v>
      </c>
      <c r="J87" s="42" t="n">
        <v>640</v>
      </c>
      <c r="K87" s="42" t="n">
        <v>3730</v>
      </c>
      <c r="L87" s="43" t="n">
        <v>0.171</v>
      </c>
      <c r="M87" s="44" t="n">
        <v>12.72</v>
      </c>
      <c r="N87" s="15" t="str">
        <f aca="false">IF(AND($R87="Yes",D87&lt;'Headline figures'!$C$9),"Yes","No")</f>
        <v>Yes</v>
      </c>
      <c r="O87" s="15" t="str">
        <f aca="false">IF(AND($R87="Yes",L87&gt;='Headline figures'!$C$10),"Yes","No")</f>
        <v>No</v>
      </c>
      <c r="P87" s="15" t="str">
        <f aca="false">IF(AND($R87="Yes",M87&gt;'Headline figures'!$C$8),"Yes","No")</f>
        <v>Yes</v>
      </c>
      <c r="Q87" s="15" t="str">
        <f aca="false">IF(AND(N87="Yes",O87="Yes",P87="Yes"),"Yes","No")</f>
        <v>No</v>
      </c>
      <c r="R87" s="40" t="s">
        <v>104</v>
      </c>
      <c r="S87" s="40" t="s">
        <v>105</v>
      </c>
      <c r="T87" s="45" t="n">
        <f aca="false">IF(N87="Yes",M87,"")</f>
        <v>12.72</v>
      </c>
      <c r="U87" s="45" t="str">
        <f aca="false">IF(AND($R87="Yes",H87="95% or above"),M87,"")</f>
        <v/>
      </c>
    </row>
    <row r="88" customFormat="false" ht="15" hidden="false" customHeight="true" outlineLevel="0" collapsed="false">
      <c r="A88" s="46" t="n">
        <v>84</v>
      </c>
      <c r="B88" s="46" t="s">
        <v>283</v>
      </c>
      <c r="C88" s="46" t="s">
        <v>102</v>
      </c>
      <c r="D88" s="47" t="n">
        <v>0.67</v>
      </c>
      <c r="E88" s="48" t="n">
        <v>3249</v>
      </c>
      <c r="F88" s="48" t="n">
        <v>2163</v>
      </c>
      <c r="G88" s="33" t="n">
        <f aca="false">E88-F88</f>
        <v>1086</v>
      </c>
      <c r="H88" s="46" t="s">
        <v>69</v>
      </c>
      <c r="I88" s="46" t="s">
        <v>284</v>
      </c>
      <c r="J88" s="48" t="n">
        <v>4870</v>
      </c>
      <c r="K88" s="48" t="n">
        <v>11570</v>
      </c>
      <c r="L88" s="49" t="n">
        <v>0.421</v>
      </c>
      <c r="M88" s="50" t="n">
        <v>12.31</v>
      </c>
      <c r="N88" s="31" t="str">
        <f aca="false">IF(AND($R88="Yes",D88&lt;'Headline figures'!$C$9),"Yes","No")</f>
        <v>Yes</v>
      </c>
      <c r="O88" s="31" t="str">
        <f aca="false">IF(AND($R88="Yes",L88&gt;='Headline figures'!$C$10),"Yes","No")</f>
        <v>No</v>
      </c>
      <c r="P88" s="31" t="str">
        <f aca="false">IF(AND($R88="Yes",M88&gt;'Headline figures'!$C$8),"Yes","No")</f>
        <v>Yes</v>
      </c>
      <c r="Q88" s="31" t="str">
        <f aca="false">IF(AND(N88="Yes",O88="Yes",P88="Yes"),"Yes","No")</f>
        <v>No</v>
      </c>
      <c r="R88" s="46" t="s">
        <v>104</v>
      </c>
      <c r="S88" s="46" t="s">
        <v>105</v>
      </c>
      <c r="T88" s="45" t="n">
        <f aca="false">IF(N88="Yes",M88,"")</f>
        <v>12.31</v>
      </c>
      <c r="U88" s="45" t="str">
        <f aca="false">IF(AND($R88="Yes",H88="95% or above"),M88,"")</f>
        <v/>
      </c>
    </row>
    <row r="89" customFormat="false" ht="15" hidden="false" customHeight="true" outlineLevel="0" collapsed="false">
      <c r="A89" s="40" t="n">
        <v>85</v>
      </c>
      <c r="B89" s="40" t="s">
        <v>285</v>
      </c>
      <c r="C89" s="40" t="s">
        <v>140</v>
      </c>
      <c r="D89" s="41" t="n">
        <v>0.68</v>
      </c>
      <c r="E89" s="42" t="n">
        <v>1392</v>
      </c>
      <c r="F89" s="42" t="n">
        <v>945</v>
      </c>
      <c r="G89" s="22" t="n">
        <f aca="false">E89-F89</f>
        <v>447</v>
      </c>
      <c r="H89" s="40" t="s">
        <v>69</v>
      </c>
      <c r="I89" s="40" t="s">
        <v>286</v>
      </c>
      <c r="J89" s="42" t="n">
        <v>110</v>
      </c>
      <c r="K89" s="42" t="n">
        <v>116450</v>
      </c>
      <c r="L89" s="43" t="n">
        <v>0.001</v>
      </c>
      <c r="M89" s="44" t="n">
        <v>13.43</v>
      </c>
      <c r="N89" s="15" t="str">
        <f aca="false">IF(AND($R89="Yes",D89&lt;'Headline figures'!$C$9),"Yes","No")</f>
        <v>Yes</v>
      </c>
      <c r="O89" s="15" t="str">
        <f aca="false">IF(AND($R89="Yes",L89&gt;='Headline figures'!$C$10),"Yes","No")</f>
        <v>No</v>
      </c>
      <c r="P89" s="15" t="str">
        <f aca="false">IF(AND($R89="Yes",M89&gt;'Headline figures'!$C$8),"Yes","No")</f>
        <v>Yes</v>
      </c>
      <c r="Q89" s="15" t="str">
        <f aca="false">IF(AND(N89="Yes",O89="Yes",P89="Yes"),"Yes","No")</f>
        <v>No</v>
      </c>
      <c r="R89" s="40" t="s">
        <v>104</v>
      </c>
      <c r="S89" s="40" t="s">
        <v>105</v>
      </c>
      <c r="T89" s="45" t="n">
        <f aca="false">IF(N89="Yes",M89,"")</f>
        <v>13.43</v>
      </c>
      <c r="U89" s="45" t="str">
        <f aca="false">IF(AND($R89="Yes",H89="95% or above"),M89,"")</f>
        <v/>
      </c>
    </row>
    <row r="90" customFormat="false" ht="15" hidden="false" customHeight="true" outlineLevel="0" collapsed="false">
      <c r="A90" s="46" t="n">
        <v>86</v>
      </c>
      <c r="B90" s="46" t="s">
        <v>287</v>
      </c>
      <c r="C90" s="46" t="s">
        <v>102</v>
      </c>
      <c r="D90" s="47" t="n">
        <v>0.69</v>
      </c>
      <c r="E90" s="48" t="n">
        <v>7065</v>
      </c>
      <c r="F90" s="48" t="n">
        <v>4899</v>
      </c>
      <c r="G90" s="33" t="n">
        <f aca="false">E90-F90</f>
        <v>2166</v>
      </c>
      <c r="H90" s="46" t="s">
        <v>69</v>
      </c>
      <c r="I90" s="46" t="s">
        <v>288</v>
      </c>
      <c r="J90" s="48" t="n">
        <v>0</v>
      </c>
      <c r="K90" s="48" t="n">
        <v>2890</v>
      </c>
      <c r="L90" s="49" t="n">
        <v>0</v>
      </c>
      <c r="M90" s="50" t="n">
        <v>10.8</v>
      </c>
      <c r="N90" s="31" t="str">
        <f aca="false">IF(AND($R90="Yes",D90&lt;'Headline figures'!$C$9),"Yes","No")</f>
        <v>Yes</v>
      </c>
      <c r="O90" s="31" t="str">
        <f aca="false">IF(AND($R90="Yes",L90&gt;='Headline figures'!$C$10),"Yes","No")</f>
        <v>No</v>
      </c>
      <c r="P90" s="31" t="str">
        <f aca="false">IF(AND($R90="Yes",M90&gt;'Headline figures'!$C$8),"Yes","No")</f>
        <v>Yes</v>
      </c>
      <c r="Q90" s="31" t="str">
        <f aca="false">IF(AND(N90="Yes",O90="Yes",P90="Yes"),"Yes","No")</f>
        <v>No</v>
      </c>
      <c r="R90" s="46" t="s">
        <v>104</v>
      </c>
      <c r="S90" s="46" t="s">
        <v>105</v>
      </c>
      <c r="T90" s="45" t="n">
        <f aca="false">IF(N90="Yes",M90,"")</f>
        <v>10.8</v>
      </c>
      <c r="U90" s="45" t="str">
        <f aca="false">IF(AND($R90="Yes",H90="95% or above"),M90,"")</f>
        <v/>
      </c>
    </row>
    <row r="91" customFormat="false" ht="15" hidden="false" customHeight="true" outlineLevel="0" collapsed="false">
      <c r="A91" s="40" t="n">
        <v>87</v>
      </c>
      <c r="B91" s="40" t="s">
        <v>289</v>
      </c>
      <c r="C91" s="40" t="s">
        <v>102</v>
      </c>
      <c r="D91" s="41" t="n">
        <v>0.69</v>
      </c>
      <c r="E91" s="42" t="n">
        <v>2325</v>
      </c>
      <c r="F91" s="42" t="n">
        <v>1609</v>
      </c>
      <c r="G91" s="22" t="n">
        <f aca="false">E91-F91</f>
        <v>716</v>
      </c>
      <c r="H91" s="40" t="s">
        <v>69</v>
      </c>
      <c r="I91" s="40" t="s">
        <v>290</v>
      </c>
      <c r="J91" s="42" t="n">
        <v>0</v>
      </c>
      <c r="K91" s="42" t="n">
        <v>1490</v>
      </c>
      <c r="L91" s="43" t="n">
        <v>0</v>
      </c>
      <c r="M91" s="44" t="n">
        <v>11.75</v>
      </c>
      <c r="N91" s="15" t="str">
        <f aca="false">IF(AND($R91="Yes",D91&lt;'Headline figures'!$C$9),"Yes","No")</f>
        <v>Yes</v>
      </c>
      <c r="O91" s="15" t="str">
        <f aca="false">IF(AND($R91="Yes",L91&gt;='Headline figures'!$C$10),"Yes","No")</f>
        <v>No</v>
      </c>
      <c r="P91" s="15" t="str">
        <f aca="false">IF(AND($R91="Yes",M91&gt;'Headline figures'!$C$8),"Yes","No")</f>
        <v>Yes</v>
      </c>
      <c r="Q91" s="15" t="str">
        <f aca="false">IF(AND(N91="Yes",O91="Yes",P91="Yes"),"Yes","No")</f>
        <v>No</v>
      </c>
      <c r="R91" s="40" t="s">
        <v>104</v>
      </c>
      <c r="S91" s="40" t="s">
        <v>105</v>
      </c>
      <c r="T91" s="45" t="n">
        <f aca="false">IF(N91="Yes",M91,"")</f>
        <v>11.75</v>
      </c>
      <c r="U91" s="45" t="str">
        <f aca="false">IF(AND($R91="Yes",H91="95% or above"),M91,"")</f>
        <v/>
      </c>
    </row>
    <row r="92" customFormat="false" ht="15" hidden="false" customHeight="true" outlineLevel="0" collapsed="false">
      <c r="A92" s="46" t="n">
        <v>88</v>
      </c>
      <c r="B92" s="46" t="s">
        <v>291</v>
      </c>
      <c r="C92" s="46" t="s">
        <v>110</v>
      </c>
      <c r="D92" s="47" t="n">
        <v>0.7</v>
      </c>
      <c r="E92" s="48" t="n">
        <v>3109</v>
      </c>
      <c r="F92" s="48" t="n">
        <v>2186</v>
      </c>
      <c r="G92" s="33" t="n">
        <f aca="false">E92-F92</f>
        <v>923</v>
      </c>
      <c r="H92" s="46" t="s">
        <v>69</v>
      </c>
      <c r="I92" s="46" t="s">
        <v>292</v>
      </c>
      <c r="J92" s="48" t="n">
        <v>0</v>
      </c>
      <c r="K92" s="48" t="n">
        <v>37340</v>
      </c>
      <c r="L92" s="49" t="n">
        <v>0</v>
      </c>
      <c r="M92" s="50" t="n">
        <v>8.77</v>
      </c>
      <c r="N92" s="31" t="str">
        <f aca="false">IF(AND($R92="Yes",D92&lt;'Headline figures'!$C$9),"Yes","No")</f>
        <v>Yes</v>
      </c>
      <c r="O92" s="31" t="str">
        <f aca="false">IF(AND($R92="Yes",L92&gt;='Headline figures'!$C$10),"Yes","No")</f>
        <v>No</v>
      </c>
      <c r="P92" s="31" t="str">
        <f aca="false">IF(AND($R92="Yes",M92&gt;'Headline figures'!$C$8),"Yes","No")</f>
        <v>Yes</v>
      </c>
      <c r="Q92" s="31" t="str">
        <f aca="false">IF(AND(N92="Yes",O92="Yes",P92="Yes"),"Yes","No")</f>
        <v>No</v>
      </c>
      <c r="R92" s="46" t="s">
        <v>104</v>
      </c>
      <c r="S92" s="46" t="s">
        <v>105</v>
      </c>
      <c r="T92" s="45" t="n">
        <f aca="false">IF(N92="Yes",M92,"")</f>
        <v>8.77</v>
      </c>
      <c r="U92" s="45" t="str">
        <f aca="false">IF(AND($R92="Yes",H92="95% or above"),M92,"")</f>
        <v/>
      </c>
    </row>
    <row r="93" customFormat="false" ht="15" hidden="false" customHeight="true" outlineLevel="0" collapsed="false">
      <c r="A93" s="40" t="n">
        <v>89</v>
      </c>
      <c r="B93" s="40" t="s">
        <v>293</v>
      </c>
      <c r="C93" s="40" t="s">
        <v>110</v>
      </c>
      <c r="D93" s="41" t="n">
        <v>0.7</v>
      </c>
      <c r="E93" s="42" t="n">
        <v>3451</v>
      </c>
      <c r="F93" s="42" t="n">
        <v>2427</v>
      </c>
      <c r="G93" s="22" t="n">
        <f aca="false">E93-F93</f>
        <v>1024</v>
      </c>
      <c r="H93" s="40" t="s">
        <v>69</v>
      </c>
      <c r="I93" s="40" t="s">
        <v>294</v>
      </c>
      <c r="J93" s="42" t="n">
        <v>0</v>
      </c>
      <c r="K93" s="42" t="n">
        <v>10360</v>
      </c>
      <c r="L93" s="43" t="n">
        <v>0</v>
      </c>
      <c r="M93" s="44" t="n">
        <v>8.34</v>
      </c>
      <c r="N93" s="15" t="str">
        <f aca="false">IF(AND($R93="Yes",D93&lt;'Headline figures'!$C$9),"Yes","No")</f>
        <v>Yes</v>
      </c>
      <c r="O93" s="15" t="str">
        <f aca="false">IF(AND($R93="Yes",L93&gt;='Headline figures'!$C$10),"Yes","No")</f>
        <v>No</v>
      </c>
      <c r="P93" s="15" t="str">
        <f aca="false">IF(AND($R93="Yes",M93&gt;'Headline figures'!$C$8),"Yes","No")</f>
        <v>Yes</v>
      </c>
      <c r="Q93" s="15" t="str">
        <f aca="false">IF(AND(N93="Yes",O93="Yes",P93="Yes"),"Yes","No")</f>
        <v>No</v>
      </c>
      <c r="R93" s="40" t="s">
        <v>104</v>
      </c>
      <c r="S93" s="40" t="s">
        <v>105</v>
      </c>
      <c r="T93" s="45" t="n">
        <f aca="false">IF(N93="Yes",M93,"")</f>
        <v>8.34</v>
      </c>
      <c r="U93" s="45" t="str">
        <f aca="false">IF(AND($R93="Yes",H93="95% or above"),M93,"")</f>
        <v/>
      </c>
    </row>
    <row r="94" customFormat="false" ht="15" hidden="false" customHeight="true" outlineLevel="0" collapsed="false">
      <c r="A94" s="46" t="n">
        <v>90</v>
      </c>
      <c r="B94" s="46" t="s">
        <v>295</v>
      </c>
      <c r="C94" s="46" t="s">
        <v>149</v>
      </c>
      <c r="D94" s="47" t="n">
        <v>0.71</v>
      </c>
      <c r="E94" s="48" t="n">
        <v>3765</v>
      </c>
      <c r="F94" s="48" t="n">
        <v>2661</v>
      </c>
      <c r="G94" s="33" t="n">
        <f aca="false">E94-F94</f>
        <v>1104</v>
      </c>
      <c r="H94" s="46" t="s">
        <v>69</v>
      </c>
      <c r="I94" s="46" t="s">
        <v>296</v>
      </c>
      <c r="J94" s="48" t="n">
        <v>240</v>
      </c>
      <c r="K94" s="48" t="n">
        <v>7800</v>
      </c>
      <c r="L94" s="49" t="n">
        <v>0.031</v>
      </c>
      <c r="M94" s="50" t="n">
        <v>5.25</v>
      </c>
      <c r="N94" s="31" t="str">
        <f aca="false">IF(AND($R94="Yes",D94&lt;'Headline figures'!$C$9),"Yes","No")</f>
        <v>Yes</v>
      </c>
      <c r="O94" s="31" t="str">
        <f aca="false">IF(AND($R94="Yes",L94&gt;='Headline figures'!$C$10),"Yes","No")</f>
        <v>No</v>
      </c>
      <c r="P94" s="31" t="str">
        <f aca="false">IF(AND($R94="Yes",M94&gt;'Headline figures'!$C$8),"Yes","No")</f>
        <v>No</v>
      </c>
      <c r="Q94" s="31" t="str">
        <f aca="false">IF(AND(N94="Yes",O94="Yes",P94="Yes"),"Yes","No")</f>
        <v>No</v>
      </c>
      <c r="R94" s="46" t="s">
        <v>104</v>
      </c>
      <c r="S94" s="46" t="s">
        <v>105</v>
      </c>
      <c r="T94" s="45" t="n">
        <f aca="false">IF(N94="Yes",M94,"")</f>
        <v>5.25</v>
      </c>
      <c r="U94" s="45" t="str">
        <f aca="false">IF(AND($R94="Yes",H94="95% or above"),M94,"")</f>
        <v/>
      </c>
    </row>
    <row r="95" customFormat="false" ht="15" hidden="false" customHeight="true" outlineLevel="0" collapsed="false">
      <c r="A95" s="40" t="n">
        <v>91</v>
      </c>
      <c r="B95" s="40" t="s">
        <v>297</v>
      </c>
      <c r="C95" s="40" t="s">
        <v>102</v>
      </c>
      <c r="D95" s="41" t="n">
        <v>0.71</v>
      </c>
      <c r="E95" s="42" t="n">
        <v>4748</v>
      </c>
      <c r="F95" s="42" t="n">
        <v>3385</v>
      </c>
      <c r="G95" s="22" t="n">
        <f aca="false">E95-F95</f>
        <v>1363</v>
      </c>
      <c r="H95" s="40" t="s">
        <v>69</v>
      </c>
      <c r="I95" s="40" t="s">
        <v>298</v>
      </c>
      <c r="J95" s="42" t="n">
        <v>60</v>
      </c>
      <c r="K95" s="42" t="n">
        <v>2960</v>
      </c>
      <c r="L95" s="43" t="n">
        <v>0.021</v>
      </c>
      <c r="M95" s="44" t="n">
        <v>13.44</v>
      </c>
      <c r="N95" s="15" t="str">
        <f aca="false">IF(AND($R95="Yes",D95&lt;'Headline figures'!$C$9),"Yes","No")</f>
        <v>Yes</v>
      </c>
      <c r="O95" s="15" t="str">
        <f aca="false">IF(AND($R95="Yes",L95&gt;='Headline figures'!$C$10),"Yes","No")</f>
        <v>No</v>
      </c>
      <c r="P95" s="15" t="str">
        <f aca="false">IF(AND($R95="Yes",M95&gt;'Headline figures'!$C$8),"Yes","No")</f>
        <v>Yes</v>
      </c>
      <c r="Q95" s="15" t="str">
        <f aca="false">IF(AND(N95="Yes",O95="Yes",P95="Yes"),"Yes","No")</f>
        <v>No</v>
      </c>
      <c r="R95" s="40" t="s">
        <v>104</v>
      </c>
      <c r="S95" s="40" t="s">
        <v>105</v>
      </c>
      <c r="T95" s="45" t="n">
        <f aca="false">IF(N95="Yes",M95,"")</f>
        <v>13.44</v>
      </c>
      <c r="U95" s="45" t="str">
        <f aca="false">IF(AND($R95="Yes",H95="95% or above"),M95,"")</f>
        <v/>
      </c>
    </row>
    <row r="96" customFormat="false" ht="15" hidden="false" customHeight="true" outlineLevel="0" collapsed="false">
      <c r="A96" s="46" t="n">
        <v>92</v>
      </c>
      <c r="B96" s="46" t="s">
        <v>299</v>
      </c>
      <c r="C96" s="46" t="s">
        <v>110</v>
      </c>
      <c r="D96" s="47" t="n">
        <v>0.72</v>
      </c>
      <c r="E96" s="48" t="n">
        <v>1013</v>
      </c>
      <c r="F96" s="48" t="n">
        <v>731</v>
      </c>
      <c r="G96" s="33" t="n">
        <f aca="false">E96-F96</f>
        <v>282</v>
      </c>
      <c r="H96" s="46" t="s">
        <v>69</v>
      </c>
      <c r="I96" s="46" t="s">
        <v>300</v>
      </c>
      <c r="J96" s="48" t="n">
        <v>19510</v>
      </c>
      <c r="K96" s="48" t="n">
        <v>25830</v>
      </c>
      <c r="L96" s="49" t="n">
        <v>0.755</v>
      </c>
      <c r="M96" s="50" t="n">
        <v>11.63</v>
      </c>
      <c r="N96" s="31" t="str">
        <f aca="false">IF(AND($R96="Yes",D96&lt;'Headline figures'!$C$9),"Yes","No")</f>
        <v>Yes</v>
      </c>
      <c r="O96" s="31" t="str">
        <f aca="false">IF(AND($R96="Yes",L96&gt;='Headline figures'!$C$10),"Yes","No")</f>
        <v>Yes</v>
      </c>
      <c r="P96" s="31" t="str">
        <f aca="false">IF(AND($R96="Yes",M96&gt;'Headline figures'!$C$8),"Yes","No")</f>
        <v>Yes</v>
      </c>
      <c r="Q96" s="31" t="str">
        <f aca="false">IF(AND(N96="Yes",O96="Yes",P96="Yes"),"Yes","No")</f>
        <v>Yes</v>
      </c>
      <c r="R96" s="46" t="s">
        <v>104</v>
      </c>
      <c r="S96" s="46" t="s">
        <v>105</v>
      </c>
      <c r="T96" s="45" t="n">
        <f aca="false">IF(N96="Yes",M96,"")</f>
        <v>11.63</v>
      </c>
      <c r="U96" s="45" t="str">
        <f aca="false">IF(AND($R96="Yes",H96="95% or above"),M96,"")</f>
        <v/>
      </c>
    </row>
    <row r="97" customFormat="false" ht="15" hidden="false" customHeight="true" outlineLevel="0" collapsed="false">
      <c r="A97" s="40" t="n">
        <v>93</v>
      </c>
      <c r="B97" s="40" t="s">
        <v>301</v>
      </c>
      <c r="C97" s="40" t="s">
        <v>110</v>
      </c>
      <c r="D97" s="41" t="n">
        <v>0.74</v>
      </c>
      <c r="E97" s="42" t="n">
        <v>2136</v>
      </c>
      <c r="F97" s="42" t="n">
        <v>1571</v>
      </c>
      <c r="G97" s="22" t="n">
        <f aca="false">E97-F97</f>
        <v>565</v>
      </c>
      <c r="H97" s="40" t="s">
        <v>69</v>
      </c>
      <c r="I97" s="40" t="s">
        <v>302</v>
      </c>
      <c r="J97" s="42" t="n">
        <v>16260</v>
      </c>
      <c r="K97" s="42" t="n">
        <v>19840</v>
      </c>
      <c r="L97" s="43" t="n">
        <v>0.819</v>
      </c>
      <c r="M97" s="44" t="n">
        <v>13.28</v>
      </c>
      <c r="N97" s="15" t="str">
        <f aca="false">IF(AND($R97="Yes",D97&lt;'Headline figures'!$C$9),"Yes","No")</f>
        <v>Yes</v>
      </c>
      <c r="O97" s="15" t="str">
        <f aca="false">IF(AND($R97="Yes",L97&gt;='Headline figures'!$C$10),"Yes","No")</f>
        <v>Yes</v>
      </c>
      <c r="P97" s="15" t="str">
        <f aca="false">IF(AND($R97="Yes",M97&gt;'Headline figures'!$C$8),"Yes","No")</f>
        <v>Yes</v>
      </c>
      <c r="Q97" s="15" t="str">
        <f aca="false">IF(AND(N97="Yes",O97="Yes",P97="Yes"),"Yes","No")</f>
        <v>Yes</v>
      </c>
      <c r="R97" s="40" t="s">
        <v>104</v>
      </c>
      <c r="S97" s="40" t="s">
        <v>105</v>
      </c>
      <c r="T97" s="45" t="n">
        <f aca="false">IF(N97="Yes",M97,"")</f>
        <v>13.28</v>
      </c>
      <c r="U97" s="45" t="str">
        <f aca="false">IF(AND($R97="Yes",H97="95% or above"),M97,"")</f>
        <v/>
      </c>
    </row>
    <row r="98" customFormat="false" ht="15" hidden="false" customHeight="true" outlineLevel="0" collapsed="false">
      <c r="A98" s="46" t="n">
        <v>94</v>
      </c>
      <c r="B98" s="46" t="s">
        <v>303</v>
      </c>
      <c r="C98" s="46" t="s">
        <v>110</v>
      </c>
      <c r="D98" s="47" t="n">
        <v>0.75</v>
      </c>
      <c r="E98" s="48" t="n">
        <v>2782</v>
      </c>
      <c r="F98" s="48" t="n">
        <v>2075</v>
      </c>
      <c r="G98" s="33" t="n">
        <f aca="false">E98-F98</f>
        <v>707</v>
      </c>
      <c r="H98" s="46" t="s">
        <v>70</v>
      </c>
      <c r="I98" s="46" t="s">
        <v>304</v>
      </c>
      <c r="J98" s="48" t="n">
        <v>0</v>
      </c>
      <c r="K98" s="48" t="n">
        <v>58060</v>
      </c>
      <c r="L98" s="49" t="n">
        <v>0</v>
      </c>
      <c r="M98" s="50" t="n">
        <v>10.15</v>
      </c>
      <c r="N98" s="31" t="str">
        <f aca="false">IF(AND($R98="Yes",D98&lt;'Headline figures'!$C$9),"Yes","No")</f>
        <v>No</v>
      </c>
      <c r="O98" s="31" t="str">
        <f aca="false">IF(AND($R98="Yes",L98&gt;='Headline figures'!$C$10),"Yes","No")</f>
        <v>No</v>
      </c>
      <c r="P98" s="31" t="str">
        <f aca="false">IF(AND($R98="Yes",M98&gt;'Headline figures'!$C$8),"Yes","No")</f>
        <v>Yes</v>
      </c>
      <c r="Q98" s="31" t="str">
        <f aca="false">IF(AND(N98="Yes",O98="Yes",P98="Yes"),"Yes","No")</f>
        <v>No</v>
      </c>
      <c r="R98" s="46" t="s">
        <v>104</v>
      </c>
      <c r="S98" s="46" t="s">
        <v>105</v>
      </c>
      <c r="T98" s="45" t="str">
        <f aca="false">IF(N98="Yes",M98,"")</f>
        <v/>
      </c>
      <c r="U98" s="45" t="str">
        <f aca="false">IF(AND($R98="Yes",H98="95% or above"),M98,"")</f>
        <v/>
      </c>
    </row>
    <row r="99" customFormat="false" ht="15" hidden="false" customHeight="true" outlineLevel="0" collapsed="false">
      <c r="A99" s="40" t="n">
        <v>95</v>
      </c>
      <c r="B99" s="40" t="s">
        <v>305</v>
      </c>
      <c r="C99" s="40" t="s">
        <v>204</v>
      </c>
      <c r="D99" s="41" t="n">
        <v>0.75</v>
      </c>
      <c r="E99" s="42" t="n">
        <v>2563</v>
      </c>
      <c r="F99" s="42" t="n">
        <v>1919</v>
      </c>
      <c r="G99" s="22" t="n">
        <f aca="false">E99-F99</f>
        <v>644</v>
      </c>
      <c r="H99" s="40" t="s">
        <v>70</v>
      </c>
      <c r="I99" s="40" t="s">
        <v>306</v>
      </c>
      <c r="J99" s="42" t="n">
        <v>22390</v>
      </c>
      <c r="K99" s="42" t="n">
        <v>32900</v>
      </c>
      <c r="L99" s="43" t="n">
        <v>0.681</v>
      </c>
      <c r="M99" s="44" t="n">
        <v>5.05</v>
      </c>
      <c r="N99" s="15" t="str">
        <f aca="false">IF(AND($R99="Yes",D99&lt;'Headline figures'!$C$9),"Yes","No")</f>
        <v>No</v>
      </c>
      <c r="O99" s="15" t="str">
        <f aca="false">IF(AND($R99="Yes",L99&gt;='Headline figures'!$C$10),"Yes","No")</f>
        <v>Yes</v>
      </c>
      <c r="P99" s="15" t="str">
        <f aca="false">IF(AND($R99="Yes",M99&gt;'Headline figures'!$C$8),"Yes","No")</f>
        <v>No</v>
      </c>
      <c r="Q99" s="15" t="str">
        <f aca="false">IF(AND(N99="Yes",O99="Yes",P99="Yes"),"Yes","No")</f>
        <v>No</v>
      </c>
      <c r="R99" s="40" t="s">
        <v>104</v>
      </c>
      <c r="S99" s="40" t="s">
        <v>307</v>
      </c>
      <c r="T99" s="45" t="str">
        <f aca="false">IF(N99="Yes",M99,"")</f>
        <v/>
      </c>
      <c r="U99" s="45" t="str">
        <f aca="false">IF(AND($R99="Yes",H99="95% or above"),M99,"")</f>
        <v/>
      </c>
    </row>
    <row r="100" customFormat="false" ht="15" hidden="false" customHeight="true" outlineLevel="0" collapsed="false">
      <c r="A100" s="46" t="n">
        <v>96</v>
      </c>
      <c r="B100" s="46" t="s">
        <v>308</v>
      </c>
      <c r="C100" s="46" t="s">
        <v>162</v>
      </c>
      <c r="D100" s="47" t="n">
        <v>0.75</v>
      </c>
      <c r="E100" s="48" t="n">
        <v>10599</v>
      </c>
      <c r="F100" s="48" t="n">
        <v>7972</v>
      </c>
      <c r="G100" s="33" t="n">
        <f aca="false">E100-F100</f>
        <v>2627</v>
      </c>
      <c r="H100" s="46" t="s">
        <v>70</v>
      </c>
      <c r="I100" s="46" t="s">
        <v>309</v>
      </c>
      <c r="J100" s="48" t="n">
        <v>1240</v>
      </c>
      <c r="K100" s="48" t="n">
        <v>11570</v>
      </c>
      <c r="L100" s="49" t="n">
        <v>0.107</v>
      </c>
      <c r="M100" s="50" t="n">
        <v>6.11</v>
      </c>
      <c r="N100" s="31" t="str">
        <f aca="false">IF(AND($R100="Yes",D100&lt;'Headline figures'!$C$9),"Yes","No")</f>
        <v>No</v>
      </c>
      <c r="O100" s="31" t="str">
        <f aca="false">IF(AND($R100="Yes",L100&gt;='Headline figures'!$C$10),"Yes","No")</f>
        <v>No</v>
      </c>
      <c r="P100" s="31" t="str">
        <f aca="false">IF(AND($R100="Yes",M100&gt;'Headline figures'!$C$8),"Yes","No")</f>
        <v>No</v>
      </c>
      <c r="Q100" s="31" t="str">
        <f aca="false">IF(AND(N100="Yes",O100="Yes",P100="Yes"),"Yes","No")</f>
        <v>No</v>
      </c>
      <c r="R100" s="46" t="s">
        <v>104</v>
      </c>
      <c r="S100" s="46" t="s">
        <v>105</v>
      </c>
      <c r="T100" s="45" t="str">
        <f aca="false">IF(N100="Yes",M100,"")</f>
        <v/>
      </c>
      <c r="U100" s="45" t="str">
        <f aca="false">IF(AND($R100="Yes",H100="95% or above"),M100,"")</f>
        <v/>
      </c>
    </row>
    <row r="101" customFormat="false" ht="15" hidden="false" customHeight="true" outlineLevel="0" collapsed="false">
      <c r="A101" s="40" t="n">
        <v>97</v>
      </c>
      <c r="B101" s="40" t="s">
        <v>310</v>
      </c>
      <c r="C101" s="40" t="s">
        <v>107</v>
      </c>
      <c r="D101" s="41" t="n">
        <v>0.75</v>
      </c>
      <c r="E101" s="42" t="n">
        <v>1910</v>
      </c>
      <c r="F101" s="42" t="n">
        <v>1424</v>
      </c>
      <c r="G101" s="22" t="n">
        <f aca="false">E101-F101</f>
        <v>486</v>
      </c>
      <c r="H101" s="40" t="s">
        <v>70</v>
      </c>
      <c r="I101" s="40" t="s">
        <v>311</v>
      </c>
      <c r="J101" s="42" t="n">
        <v>17590</v>
      </c>
      <c r="K101" s="42" t="n">
        <v>37540</v>
      </c>
      <c r="L101" s="43" t="n">
        <v>0.469</v>
      </c>
      <c r="M101" s="44" t="n">
        <v>9.99</v>
      </c>
      <c r="N101" s="15" t="str">
        <f aca="false">IF(AND($R101="Yes",D101&lt;'Headline figures'!$C$9),"Yes","No")</f>
        <v>No</v>
      </c>
      <c r="O101" s="15" t="str">
        <f aca="false">IF(AND($R101="Yes",L101&gt;='Headline figures'!$C$10),"Yes","No")</f>
        <v>No</v>
      </c>
      <c r="P101" s="15" t="str">
        <f aca="false">IF(AND($R101="Yes",M101&gt;'Headline figures'!$C$8),"Yes","No")</f>
        <v>Yes</v>
      </c>
      <c r="Q101" s="15" t="str">
        <f aca="false">IF(AND(N101="Yes",O101="Yes",P101="Yes"),"Yes","No")</f>
        <v>No</v>
      </c>
      <c r="R101" s="40" t="s">
        <v>104</v>
      </c>
      <c r="S101" s="40" t="s">
        <v>105</v>
      </c>
      <c r="T101" s="45" t="str">
        <f aca="false">IF(N101="Yes",M101,"")</f>
        <v/>
      </c>
      <c r="U101" s="45" t="str">
        <f aca="false">IF(AND($R101="Yes",H101="95% or above"),M101,"")</f>
        <v/>
      </c>
    </row>
    <row r="102" customFormat="false" ht="15" hidden="false" customHeight="true" outlineLevel="0" collapsed="false">
      <c r="A102" s="46" t="n">
        <v>98</v>
      </c>
      <c r="B102" s="46" t="s">
        <v>312</v>
      </c>
      <c r="C102" s="46" t="s">
        <v>102</v>
      </c>
      <c r="D102" s="47" t="n">
        <v>0.76</v>
      </c>
      <c r="E102" s="48" t="n">
        <v>5346</v>
      </c>
      <c r="F102" s="48" t="n">
        <v>4083</v>
      </c>
      <c r="G102" s="33" t="n">
        <f aca="false">E102-F102</f>
        <v>1263</v>
      </c>
      <c r="H102" s="46" t="s">
        <v>70</v>
      </c>
      <c r="I102" s="46" t="s">
        <v>313</v>
      </c>
      <c r="J102" s="48" t="n">
        <v>1220</v>
      </c>
      <c r="K102" s="48" t="n">
        <v>5600</v>
      </c>
      <c r="L102" s="49" t="n">
        <v>0.219</v>
      </c>
      <c r="M102" s="50" t="n">
        <v>11.26</v>
      </c>
      <c r="N102" s="31" t="str">
        <f aca="false">IF(AND($R102="Yes",D102&lt;'Headline figures'!$C$9),"Yes","No")</f>
        <v>No</v>
      </c>
      <c r="O102" s="31" t="str">
        <f aca="false">IF(AND($R102="Yes",L102&gt;='Headline figures'!$C$10),"Yes","No")</f>
        <v>No</v>
      </c>
      <c r="P102" s="31" t="str">
        <f aca="false">IF(AND($R102="Yes",M102&gt;'Headline figures'!$C$8),"Yes","No")</f>
        <v>Yes</v>
      </c>
      <c r="Q102" s="31" t="str">
        <f aca="false">IF(AND(N102="Yes",O102="Yes",P102="Yes"),"Yes","No")</f>
        <v>No</v>
      </c>
      <c r="R102" s="46" t="s">
        <v>104</v>
      </c>
      <c r="S102" s="46" t="s">
        <v>105</v>
      </c>
      <c r="T102" s="45" t="str">
        <f aca="false">IF(N102="Yes",M102,"")</f>
        <v/>
      </c>
      <c r="U102" s="45" t="str">
        <f aca="false">IF(AND($R102="Yes",H102="95% or above"),M102,"")</f>
        <v/>
      </c>
    </row>
    <row r="103" customFormat="false" ht="15" hidden="false" customHeight="true" outlineLevel="0" collapsed="false">
      <c r="A103" s="40" t="n">
        <v>99</v>
      </c>
      <c r="B103" s="40" t="s">
        <v>314</v>
      </c>
      <c r="C103" s="40" t="s">
        <v>102</v>
      </c>
      <c r="D103" s="41" t="n">
        <v>0.77</v>
      </c>
      <c r="E103" s="42" t="n">
        <v>3738</v>
      </c>
      <c r="F103" s="42" t="n">
        <v>2862</v>
      </c>
      <c r="G103" s="22" t="n">
        <f aca="false">E103-F103</f>
        <v>876</v>
      </c>
      <c r="H103" s="40" t="s">
        <v>70</v>
      </c>
      <c r="I103" s="40" t="s">
        <v>315</v>
      </c>
      <c r="J103" s="42" t="n">
        <v>3070</v>
      </c>
      <c r="K103" s="42" t="n">
        <v>8220</v>
      </c>
      <c r="L103" s="43" t="n">
        <v>0.374</v>
      </c>
      <c r="M103" s="44" t="n">
        <v>11.89</v>
      </c>
      <c r="N103" s="15" t="str">
        <f aca="false">IF(AND($R103="Yes",D103&lt;'Headline figures'!$C$9),"Yes","No")</f>
        <v>No</v>
      </c>
      <c r="O103" s="15" t="str">
        <f aca="false">IF(AND($R103="Yes",L103&gt;='Headline figures'!$C$10),"Yes","No")</f>
        <v>No</v>
      </c>
      <c r="P103" s="15" t="str">
        <f aca="false">IF(AND($R103="Yes",M103&gt;'Headline figures'!$C$8),"Yes","No")</f>
        <v>Yes</v>
      </c>
      <c r="Q103" s="15" t="str">
        <f aca="false">IF(AND(N103="Yes",O103="Yes",P103="Yes"),"Yes","No")</f>
        <v>No</v>
      </c>
      <c r="R103" s="40" t="s">
        <v>104</v>
      </c>
      <c r="S103" s="40" t="s">
        <v>105</v>
      </c>
      <c r="T103" s="45" t="str">
        <f aca="false">IF(N103="Yes",M103,"")</f>
        <v/>
      </c>
      <c r="U103" s="45" t="str">
        <f aca="false">IF(AND($R103="Yes",H103="95% or above"),M103,"")</f>
        <v/>
      </c>
    </row>
    <row r="104" customFormat="false" ht="15" hidden="false" customHeight="true" outlineLevel="0" collapsed="false">
      <c r="A104" s="46" t="n">
        <v>100</v>
      </c>
      <c r="B104" s="46" t="s">
        <v>316</v>
      </c>
      <c r="C104" s="46" t="s">
        <v>107</v>
      </c>
      <c r="D104" s="47" t="n">
        <v>0.78</v>
      </c>
      <c r="E104" s="48" t="n">
        <v>1219</v>
      </c>
      <c r="F104" s="48" t="n">
        <v>956</v>
      </c>
      <c r="G104" s="33" t="n">
        <f aca="false">E104-F104</f>
        <v>263</v>
      </c>
      <c r="H104" s="46" t="s">
        <v>70</v>
      </c>
      <c r="I104" s="46" t="s">
        <v>317</v>
      </c>
      <c r="J104" s="48" t="n">
        <v>180</v>
      </c>
      <c r="K104" s="48" t="n">
        <v>2600</v>
      </c>
      <c r="L104" s="49" t="n">
        <v>0.069</v>
      </c>
      <c r="M104" s="50" t="n">
        <v>7.39</v>
      </c>
      <c r="N104" s="31" t="str">
        <f aca="false">IF(AND($R104="Yes",D104&lt;'Headline figures'!$C$9),"Yes","No")</f>
        <v>No</v>
      </c>
      <c r="O104" s="31" t="str">
        <f aca="false">IF(AND($R104="Yes",L104&gt;='Headline figures'!$C$10),"Yes","No")</f>
        <v>No</v>
      </c>
      <c r="P104" s="31" t="str">
        <f aca="false">IF(AND($R104="Yes",M104&gt;'Headline figures'!$C$8),"Yes","No")</f>
        <v>No</v>
      </c>
      <c r="Q104" s="31" t="str">
        <f aca="false">IF(AND(N104="Yes",O104="Yes",P104="Yes"),"Yes","No")</f>
        <v>No</v>
      </c>
      <c r="R104" s="46" t="s">
        <v>104</v>
      </c>
      <c r="S104" s="46" t="s">
        <v>105</v>
      </c>
      <c r="T104" s="45" t="str">
        <f aca="false">IF(N104="Yes",M104,"")</f>
        <v/>
      </c>
      <c r="U104" s="45" t="str">
        <f aca="false">IF(AND($R104="Yes",H104="95% or above"),M104,"")</f>
        <v/>
      </c>
    </row>
    <row r="105" customFormat="false" ht="15" hidden="false" customHeight="true" outlineLevel="0" collapsed="false">
      <c r="A105" s="40" t="n">
        <v>101</v>
      </c>
      <c r="B105" s="40" t="s">
        <v>318</v>
      </c>
      <c r="C105" s="40" t="s">
        <v>140</v>
      </c>
      <c r="D105" s="41" t="n">
        <v>0.78</v>
      </c>
      <c r="E105" s="42" t="n">
        <v>2201</v>
      </c>
      <c r="F105" s="42" t="n">
        <v>1712</v>
      </c>
      <c r="G105" s="22" t="n">
        <f aca="false">E105-F105</f>
        <v>489</v>
      </c>
      <c r="H105" s="40" t="s">
        <v>70</v>
      </c>
      <c r="I105" s="40" t="s">
        <v>319</v>
      </c>
      <c r="J105" s="42" t="n">
        <v>0</v>
      </c>
      <c r="K105" s="42" t="n">
        <v>67370</v>
      </c>
      <c r="L105" s="43" t="n">
        <v>0</v>
      </c>
      <c r="M105" s="44" t="n">
        <v>8.74</v>
      </c>
      <c r="N105" s="15" t="str">
        <f aca="false">IF(AND($R105="Yes",D105&lt;'Headline figures'!$C$9),"Yes","No")</f>
        <v>No</v>
      </c>
      <c r="O105" s="15" t="str">
        <f aca="false">IF(AND($R105="Yes",L105&gt;='Headline figures'!$C$10),"Yes","No")</f>
        <v>No</v>
      </c>
      <c r="P105" s="15" t="str">
        <f aca="false">IF(AND($R105="Yes",M105&gt;'Headline figures'!$C$8),"Yes","No")</f>
        <v>Yes</v>
      </c>
      <c r="Q105" s="15" t="str">
        <f aca="false">IF(AND(N105="Yes",O105="Yes",P105="Yes"),"Yes","No")</f>
        <v>No</v>
      </c>
      <c r="R105" s="40" t="s">
        <v>104</v>
      </c>
      <c r="S105" s="40" t="s">
        <v>105</v>
      </c>
      <c r="T105" s="45" t="str">
        <f aca="false">IF(N105="Yes",M105,"")</f>
        <v/>
      </c>
      <c r="U105" s="45" t="str">
        <f aca="false">IF(AND($R105="Yes",H105="95% or above"),M105,"")</f>
        <v/>
      </c>
    </row>
    <row r="106" customFormat="false" ht="15" hidden="false" customHeight="true" outlineLevel="0" collapsed="false">
      <c r="A106" s="46" t="n">
        <v>102</v>
      </c>
      <c r="B106" s="46" t="s">
        <v>320</v>
      </c>
      <c r="C106" s="46" t="s">
        <v>102</v>
      </c>
      <c r="D106" s="47" t="n">
        <v>0.78</v>
      </c>
      <c r="E106" s="48" t="n">
        <v>1146</v>
      </c>
      <c r="F106" s="48" t="n">
        <v>896</v>
      </c>
      <c r="G106" s="33" t="n">
        <f aca="false">E106-F106</f>
        <v>250</v>
      </c>
      <c r="H106" s="46" t="s">
        <v>70</v>
      </c>
      <c r="I106" s="46" t="s">
        <v>321</v>
      </c>
      <c r="J106" s="48" t="n">
        <v>0</v>
      </c>
      <c r="K106" s="48" t="n">
        <v>1210</v>
      </c>
      <c r="L106" s="49" t="n">
        <v>0</v>
      </c>
      <c r="M106" s="50" t="n">
        <v>25.22</v>
      </c>
      <c r="N106" s="31" t="str">
        <f aca="false">IF(AND($R106="Yes",D106&lt;'Headline figures'!$C$9),"Yes","No")</f>
        <v>No</v>
      </c>
      <c r="O106" s="31" t="str">
        <f aca="false">IF(AND($R106="Yes",L106&gt;='Headline figures'!$C$10),"Yes","No")</f>
        <v>No</v>
      </c>
      <c r="P106" s="31" t="str">
        <f aca="false">IF(AND($R106="Yes",M106&gt;'Headline figures'!$C$8),"Yes","No")</f>
        <v>Yes</v>
      </c>
      <c r="Q106" s="31" t="str">
        <f aca="false">IF(AND(N106="Yes",O106="Yes",P106="Yes"),"Yes","No")</f>
        <v>No</v>
      </c>
      <c r="R106" s="46" t="s">
        <v>104</v>
      </c>
      <c r="S106" s="46" t="s">
        <v>105</v>
      </c>
      <c r="T106" s="45" t="str">
        <f aca="false">IF(N106="Yes",M106,"")</f>
        <v/>
      </c>
      <c r="U106" s="45" t="str">
        <f aca="false">IF(AND($R106="Yes",H106="95% or above"),M106,"")</f>
        <v/>
      </c>
    </row>
    <row r="107" customFormat="false" ht="15" hidden="false" customHeight="true" outlineLevel="0" collapsed="false">
      <c r="A107" s="40" t="n">
        <v>103</v>
      </c>
      <c r="B107" s="40" t="s">
        <v>322</v>
      </c>
      <c r="C107" s="40" t="s">
        <v>110</v>
      </c>
      <c r="D107" s="41" t="n">
        <v>0.79</v>
      </c>
      <c r="E107" s="42" t="n">
        <v>3345</v>
      </c>
      <c r="F107" s="42" t="n">
        <v>2645</v>
      </c>
      <c r="G107" s="22" t="n">
        <f aca="false">E107-F107</f>
        <v>700</v>
      </c>
      <c r="H107" s="40" t="s">
        <v>70</v>
      </c>
      <c r="I107" s="40" t="s">
        <v>323</v>
      </c>
      <c r="J107" s="42" t="n">
        <v>0</v>
      </c>
      <c r="K107" s="42" t="n">
        <v>30870</v>
      </c>
      <c r="L107" s="43" t="n">
        <v>0</v>
      </c>
      <c r="M107" s="44" t="n">
        <v>9.44</v>
      </c>
      <c r="N107" s="15" t="str">
        <f aca="false">IF(AND($R107="Yes",D107&lt;'Headline figures'!$C$9),"Yes","No")</f>
        <v>No</v>
      </c>
      <c r="O107" s="15" t="str">
        <f aca="false">IF(AND($R107="Yes",L107&gt;='Headline figures'!$C$10),"Yes","No")</f>
        <v>No</v>
      </c>
      <c r="P107" s="15" t="str">
        <f aca="false">IF(AND($R107="Yes",M107&gt;'Headline figures'!$C$8),"Yes","No")</f>
        <v>Yes</v>
      </c>
      <c r="Q107" s="15" t="str">
        <f aca="false">IF(AND(N107="Yes",O107="Yes",P107="Yes"),"Yes","No")</f>
        <v>No</v>
      </c>
      <c r="R107" s="40" t="s">
        <v>104</v>
      </c>
      <c r="S107" s="40" t="s">
        <v>105</v>
      </c>
      <c r="T107" s="45" t="str">
        <f aca="false">IF(N107="Yes",M107,"")</f>
        <v/>
      </c>
      <c r="U107" s="45" t="str">
        <f aca="false">IF(AND($R107="Yes",H107="95% or above"),M107,"")</f>
        <v/>
      </c>
    </row>
    <row r="108" customFormat="false" ht="15" hidden="false" customHeight="true" outlineLevel="0" collapsed="false">
      <c r="A108" s="46" t="n">
        <v>104</v>
      </c>
      <c r="B108" s="46" t="s">
        <v>324</v>
      </c>
      <c r="C108" s="46" t="s">
        <v>110</v>
      </c>
      <c r="D108" s="47" t="n">
        <v>0.79</v>
      </c>
      <c r="E108" s="48" t="n">
        <v>1785</v>
      </c>
      <c r="F108" s="48" t="n">
        <v>1413</v>
      </c>
      <c r="G108" s="33" t="n">
        <f aca="false">E108-F108</f>
        <v>372</v>
      </c>
      <c r="H108" s="46" t="s">
        <v>70</v>
      </c>
      <c r="I108" s="46" t="s">
        <v>325</v>
      </c>
      <c r="J108" s="48" t="n">
        <v>0</v>
      </c>
      <c r="K108" s="48" t="n">
        <v>51440</v>
      </c>
      <c r="L108" s="49" t="n">
        <v>0</v>
      </c>
      <c r="M108" s="50" t="n">
        <v>11.6</v>
      </c>
      <c r="N108" s="31" t="str">
        <f aca="false">IF(AND($R108="Yes",D108&lt;'Headline figures'!$C$9),"Yes","No")</f>
        <v>No</v>
      </c>
      <c r="O108" s="31" t="str">
        <f aca="false">IF(AND($R108="Yes",L108&gt;='Headline figures'!$C$10),"Yes","No")</f>
        <v>No</v>
      </c>
      <c r="P108" s="31" t="str">
        <f aca="false">IF(AND($R108="Yes",M108&gt;'Headline figures'!$C$8),"Yes","No")</f>
        <v>Yes</v>
      </c>
      <c r="Q108" s="31" t="str">
        <f aca="false">IF(AND(N108="Yes",O108="Yes",P108="Yes"),"Yes","No")</f>
        <v>No</v>
      </c>
      <c r="R108" s="46" t="s">
        <v>104</v>
      </c>
      <c r="S108" s="46" t="s">
        <v>105</v>
      </c>
      <c r="T108" s="45" t="str">
        <f aca="false">IF(N108="Yes",M108,"")</f>
        <v/>
      </c>
      <c r="U108" s="45" t="str">
        <f aca="false">IF(AND($R108="Yes",H108="95% or above"),M108,"")</f>
        <v/>
      </c>
    </row>
    <row r="109" customFormat="false" ht="15" hidden="false" customHeight="true" outlineLevel="0" collapsed="false">
      <c r="A109" s="40" t="n">
        <v>105</v>
      </c>
      <c r="B109" s="40" t="s">
        <v>326</v>
      </c>
      <c r="C109" s="40" t="s">
        <v>110</v>
      </c>
      <c r="D109" s="41" t="n">
        <v>0.8</v>
      </c>
      <c r="E109" s="42" t="n">
        <v>1538</v>
      </c>
      <c r="F109" s="42" t="n">
        <v>1228</v>
      </c>
      <c r="G109" s="22" t="n">
        <f aca="false">E109-F109</f>
        <v>310</v>
      </c>
      <c r="H109" s="40" t="s">
        <v>70</v>
      </c>
      <c r="I109" s="40" t="s">
        <v>327</v>
      </c>
      <c r="J109" s="42" t="n">
        <v>0</v>
      </c>
      <c r="K109" s="42" t="n">
        <v>5580</v>
      </c>
      <c r="L109" s="43" t="n">
        <v>0</v>
      </c>
      <c r="M109" s="44" t="n">
        <v>9.18</v>
      </c>
      <c r="N109" s="15" t="str">
        <f aca="false">IF(AND($R109="Yes",D109&lt;'Headline figures'!$C$9),"Yes","No")</f>
        <v>No</v>
      </c>
      <c r="O109" s="15" t="str">
        <f aca="false">IF(AND($R109="Yes",L109&gt;='Headline figures'!$C$10),"Yes","No")</f>
        <v>No</v>
      </c>
      <c r="P109" s="15" t="str">
        <f aca="false">IF(AND($R109="Yes",M109&gt;'Headline figures'!$C$8),"Yes","No")</f>
        <v>Yes</v>
      </c>
      <c r="Q109" s="15" t="str">
        <f aca="false">IF(AND(N109="Yes",O109="Yes",P109="Yes"),"Yes","No")</f>
        <v>No</v>
      </c>
      <c r="R109" s="40" t="s">
        <v>104</v>
      </c>
      <c r="S109" s="40" t="s">
        <v>105</v>
      </c>
      <c r="T109" s="45" t="str">
        <f aca="false">IF(N109="Yes",M109,"")</f>
        <v/>
      </c>
      <c r="U109" s="45" t="str">
        <f aca="false">IF(AND($R109="Yes",H109="95% or above"),M109,"")</f>
        <v/>
      </c>
    </row>
    <row r="110" customFormat="false" ht="15" hidden="false" customHeight="true" outlineLevel="0" collapsed="false">
      <c r="A110" s="46" t="n">
        <v>106</v>
      </c>
      <c r="B110" s="46" t="s">
        <v>328</v>
      </c>
      <c r="C110" s="46" t="s">
        <v>102</v>
      </c>
      <c r="D110" s="47" t="n">
        <v>0.81</v>
      </c>
      <c r="E110" s="48" t="n">
        <v>1407</v>
      </c>
      <c r="F110" s="48" t="n">
        <v>1145</v>
      </c>
      <c r="G110" s="33" t="n">
        <f aca="false">E110-F110</f>
        <v>262</v>
      </c>
      <c r="H110" s="46" t="s">
        <v>70</v>
      </c>
      <c r="I110" s="46" t="s">
        <v>329</v>
      </c>
      <c r="J110" s="48" t="n">
        <v>600</v>
      </c>
      <c r="K110" s="48" t="n">
        <v>4380</v>
      </c>
      <c r="L110" s="49" t="n">
        <v>0.138</v>
      </c>
      <c r="M110" s="50" t="n">
        <v>11.41</v>
      </c>
      <c r="N110" s="31" t="str">
        <f aca="false">IF(AND($R110="Yes",D110&lt;'Headline figures'!$C$9),"Yes","No")</f>
        <v>No</v>
      </c>
      <c r="O110" s="31" t="str">
        <f aca="false">IF(AND($R110="Yes",L110&gt;='Headline figures'!$C$10),"Yes","No")</f>
        <v>No</v>
      </c>
      <c r="P110" s="31" t="str">
        <f aca="false">IF(AND($R110="Yes",M110&gt;'Headline figures'!$C$8),"Yes","No")</f>
        <v>Yes</v>
      </c>
      <c r="Q110" s="31" t="str">
        <f aca="false">IF(AND(N110="Yes",O110="Yes",P110="Yes"),"Yes","No")</f>
        <v>No</v>
      </c>
      <c r="R110" s="46" t="s">
        <v>104</v>
      </c>
      <c r="S110" s="46" t="s">
        <v>105</v>
      </c>
      <c r="T110" s="45" t="str">
        <f aca="false">IF(N110="Yes",M110,"")</f>
        <v/>
      </c>
      <c r="U110" s="45" t="str">
        <f aca="false">IF(AND($R110="Yes",H110="95% or above"),M110,"")</f>
        <v/>
      </c>
    </row>
    <row r="111" customFormat="false" ht="15" hidden="false" customHeight="true" outlineLevel="0" collapsed="false">
      <c r="A111" s="40" t="n">
        <v>107</v>
      </c>
      <c r="B111" s="40" t="s">
        <v>330</v>
      </c>
      <c r="C111" s="40" t="s">
        <v>107</v>
      </c>
      <c r="D111" s="41" t="n">
        <v>0.82</v>
      </c>
      <c r="E111" s="42" t="n">
        <v>2077</v>
      </c>
      <c r="F111" s="42" t="n">
        <v>1712</v>
      </c>
      <c r="G111" s="22" t="n">
        <f aca="false">E111-F111</f>
        <v>365</v>
      </c>
      <c r="H111" s="40" t="s">
        <v>70</v>
      </c>
      <c r="I111" s="40" t="s">
        <v>331</v>
      </c>
      <c r="J111" s="42" t="n">
        <v>970</v>
      </c>
      <c r="K111" s="42" t="n">
        <v>4070</v>
      </c>
      <c r="L111" s="43" t="n">
        <v>0.239</v>
      </c>
      <c r="M111" s="44" t="n">
        <v>10.82</v>
      </c>
      <c r="N111" s="15" t="str">
        <f aca="false">IF(AND($R111="Yes",D111&lt;'Headline figures'!$C$9),"Yes","No")</f>
        <v>No</v>
      </c>
      <c r="O111" s="15" t="str">
        <f aca="false">IF(AND($R111="Yes",L111&gt;='Headline figures'!$C$10),"Yes","No")</f>
        <v>No</v>
      </c>
      <c r="P111" s="15" t="str">
        <f aca="false">IF(AND($R111="Yes",M111&gt;'Headline figures'!$C$8),"Yes","No")</f>
        <v>Yes</v>
      </c>
      <c r="Q111" s="15" t="str">
        <f aca="false">IF(AND(N111="Yes",O111="Yes",P111="Yes"),"Yes","No")</f>
        <v>No</v>
      </c>
      <c r="R111" s="40" t="s">
        <v>104</v>
      </c>
      <c r="S111" s="40" t="s">
        <v>105</v>
      </c>
      <c r="T111" s="45" t="str">
        <f aca="false">IF(N111="Yes",M111,"")</f>
        <v/>
      </c>
      <c r="U111" s="45" t="str">
        <f aca="false">IF(AND($R111="Yes",H111="95% or above"),M111,"")</f>
        <v/>
      </c>
    </row>
    <row r="112" customFormat="false" ht="15" hidden="false" customHeight="true" outlineLevel="0" collapsed="false">
      <c r="A112" s="46" t="n">
        <v>108</v>
      </c>
      <c r="B112" s="46" t="s">
        <v>332</v>
      </c>
      <c r="C112" s="46" t="s">
        <v>204</v>
      </c>
      <c r="D112" s="47" t="n">
        <v>0.83</v>
      </c>
      <c r="E112" s="48" t="n">
        <v>1500</v>
      </c>
      <c r="F112" s="48" t="n">
        <v>1242</v>
      </c>
      <c r="G112" s="33" t="n">
        <f aca="false">E112-F112</f>
        <v>258</v>
      </c>
      <c r="H112" s="46" t="s">
        <v>70</v>
      </c>
      <c r="I112" s="46" t="s">
        <v>333</v>
      </c>
      <c r="J112" s="48" t="n">
        <v>22330</v>
      </c>
      <c r="K112" s="48" t="n">
        <v>36400</v>
      </c>
      <c r="L112" s="49" t="n">
        <v>0.614</v>
      </c>
      <c r="M112" s="50" t="n">
        <v>5.43</v>
      </c>
      <c r="N112" s="31" t="str">
        <f aca="false">IF(AND($R112="Yes",D112&lt;'Headline figures'!$C$9),"Yes","No")</f>
        <v>No</v>
      </c>
      <c r="O112" s="31" t="str">
        <f aca="false">IF(AND($R112="Yes",L112&gt;='Headline figures'!$C$10),"Yes","No")</f>
        <v>Yes</v>
      </c>
      <c r="P112" s="31" t="str">
        <f aca="false">IF(AND($R112="Yes",M112&gt;'Headline figures'!$C$8),"Yes","No")</f>
        <v>No</v>
      </c>
      <c r="Q112" s="31" t="str">
        <f aca="false">IF(AND(N112="Yes",O112="Yes",P112="Yes"),"Yes","No")</f>
        <v>No</v>
      </c>
      <c r="R112" s="46" t="s">
        <v>104</v>
      </c>
      <c r="S112" s="46" t="s">
        <v>105</v>
      </c>
      <c r="T112" s="45" t="str">
        <f aca="false">IF(N112="Yes",M112,"")</f>
        <v/>
      </c>
      <c r="U112" s="45" t="str">
        <f aca="false">IF(AND($R112="Yes",H112="95% or above"),M112,"")</f>
        <v/>
      </c>
    </row>
    <row r="113" customFormat="false" ht="15" hidden="false" customHeight="true" outlineLevel="0" collapsed="false">
      <c r="A113" s="40" t="n">
        <v>109</v>
      </c>
      <c r="B113" s="40" t="s">
        <v>334</v>
      </c>
      <c r="C113" s="40" t="s">
        <v>162</v>
      </c>
      <c r="D113" s="41" t="n">
        <v>0.83</v>
      </c>
      <c r="E113" s="42" t="n">
        <v>2451</v>
      </c>
      <c r="F113" s="42" t="n">
        <v>2046</v>
      </c>
      <c r="G113" s="22" t="n">
        <f aca="false">E113-F113</f>
        <v>405</v>
      </c>
      <c r="H113" s="40" t="s">
        <v>70</v>
      </c>
      <c r="I113" s="40" t="s">
        <v>335</v>
      </c>
      <c r="J113" s="42" t="n">
        <v>3730</v>
      </c>
      <c r="K113" s="42" t="n">
        <v>10600</v>
      </c>
      <c r="L113" s="43" t="n">
        <v>0.352</v>
      </c>
      <c r="M113" s="44" t="n">
        <v>9.63</v>
      </c>
      <c r="N113" s="15" t="str">
        <f aca="false">IF(AND($R113="Yes",D113&lt;'Headline figures'!$C$9),"Yes","No")</f>
        <v>No</v>
      </c>
      <c r="O113" s="15" t="str">
        <f aca="false">IF(AND($R113="Yes",L113&gt;='Headline figures'!$C$10),"Yes","No")</f>
        <v>No</v>
      </c>
      <c r="P113" s="15" t="str">
        <f aca="false">IF(AND($R113="Yes",M113&gt;'Headline figures'!$C$8),"Yes","No")</f>
        <v>Yes</v>
      </c>
      <c r="Q113" s="15" t="str">
        <f aca="false">IF(AND(N113="Yes",O113="Yes",P113="Yes"),"Yes","No")</f>
        <v>No</v>
      </c>
      <c r="R113" s="40" t="s">
        <v>104</v>
      </c>
      <c r="S113" s="40" t="s">
        <v>105</v>
      </c>
      <c r="T113" s="45" t="str">
        <f aca="false">IF(N113="Yes",M113,"")</f>
        <v/>
      </c>
      <c r="U113" s="45" t="str">
        <f aca="false">IF(AND($R113="Yes",H113="95% or above"),M113,"")</f>
        <v/>
      </c>
    </row>
    <row r="114" customFormat="false" ht="15" hidden="false" customHeight="true" outlineLevel="0" collapsed="false">
      <c r="A114" s="46" t="n">
        <v>110</v>
      </c>
      <c r="B114" s="46" t="s">
        <v>336</v>
      </c>
      <c r="C114" s="46" t="s">
        <v>110</v>
      </c>
      <c r="D114" s="47" t="n">
        <v>0.84</v>
      </c>
      <c r="E114" s="48" t="n">
        <v>4007</v>
      </c>
      <c r="F114" s="48" t="n">
        <v>3361</v>
      </c>
      <c r="G114" s="33" t="n">
        <f aca="false">E114-F114</f>
        <v>646</v>
      </c>
      <c r="H114" s="46" t="s">
        <v>70</v>
      </c>
      <c r="I114" s="46" t="s">
        <v>337</v>
      </c>
      <c r="J114" s="48" t="n">
        <v>0</v>
      </c>
      <c r="K114" s="48" t="n">
        <v>22100</v>
      </c>
      <c r="L114" s="49" t="n">
        <v>0</v>
      </c>
      <c r="M114" s="50" t="n">
        <v>10.87</v>
      </c>
      <c r="N114" s="31" t="str">
        <f aca="false">IF(AND($R114="Yes",D114&lt;'Headline figures'!$C$9),"Yes","No")</f>
        <v>No</v>
      </c>
      <c r="O114" s="31" t="str">
        <f aca="false">IF(AND($R114="Yes",L114&gt;='Headline figures'!$C$10),"Yes","No")</f>
        <v>No</v>
      </c>
      <c r="P114" s="31" t="str">
        <f aca="false">IF(AND($R114="Yes",M114&gt;'Headline figures'!$C$8),"Yes","No")</f>
        <v>Yes</v>
      </c>
      <c r="Q114" s="31" t="str">
        <f aca="false">IF(AND(N114="Yes",O114="Yes",P114="Yes"),"Yes","No")</f>
        <v>No</v>
      </c>
      <c r="R114" s="46" t="s">
        <v>104</v>
      </c>
      <c r="S114" s="46" t="s">
        <v>105</v>
      </c>
      <c r="T114" s="45" t="str">
        <f aca="false">IF(N114="Yes",M114,"")</f>
        <v/>
      </c>
      <c r="U114" s="45" t="str">
        <f aca="false">IF(AND($R114="Yes",H114="95% or above"),M114,"")</f>
        <v/>
      </c>
    </row>
    <row r="115" customFormat="false" ht="15" hidden="false" customHeight="true" outlineLevel="0" collapsed="false">
      <c r="A115" s="40" t="n">
        <v>111</v>
      </c>
      <c r="B115" s="40" t="s">
        <v>338</v>
      </c>
      <c r="C115" s="40" t="s">
        <v>140</v>
      </c>
      <c r="D115" s="41" t="n">
        <v>0.84</v>
      </c>
      <c r="E115" s="42" t="n">
        <v>2749</v>
      </c>
      <c r="F115" s="42" t="n">
        <v>2316</v>
      </c>
      <c r="G115" s="22" t="n">
        <f aca="false">E115-F115</f>
        <v>433</v>
      </c>
      <c r="H115" s="40" t="s">
        <v>70</v>
      </c>
      <c r="I115" s="40" t="s">
        <v>339</v>
      </c>
      <c r="J115" s="42" t="n">
        <v>0</v>
      </c>
      <c r="K115" s="42" t="n">
        <v>81420</v>
      </c>
      <c r="L115" s="43" t="n">
        <v>0</v>
      </c>
      <c r="M115" s="44" t="n">
        <v>8.33</v>
      </c>
      <c r="N115" s="15" t="str">
        <f aca="false">IF(AND($R115="Yes",D115&lt;'Headline figures'!$C$9),"Yes","No")</f>
        <v>No</v>
      </c>
      <c r="O115" s="15" t="str">
        <f aca="false">IF(AND($R115="Yes",L115&gt;='Headline figures'!$C$10),"Yes","No")</f>
        <v>No</v>
      </c>
      <c r="P115" s="15" t="str">
        <f aca="false">IF(AND($R115="Yes",M115&gt;'Headline figures'!$C$8),"Yes","No")</f>
        <v>Yes</v>
      </c>
      <c r="Q115" s="15" t="str">
        <f aca="false">IF(AND(N115="Yes",O115="Yes",P115="Yes"),"Yes","No")</f>
        <v>No</v>
      </c>
      <c r="R115" s="40" t="s">
        <v>104</v>
      </c>
      <c r="S115" s="40" t="s">
        <v>105</v>
      </c>
      <c r="T115" s="45" t="str">
        <f aca="false">IF(N115="Yes",M115,"")</f>
        <v/>
      </c>
      <c r="U115" s="45" t="str">
        <f aca="false">IF(AND($R115="Yes",H115="95% or above"),M115,"")</f>
        <v/>
      </c>
    </row>
    <row r="116" customFormat="false" ht="15" hidden="false" customHeight="true" outlineLevel="0" collapsed="false">
      <c r="A116" s="46" t="n">
        <v>112</v>
      </c>
      <c r="B116" s="46" t="s">
        <v>340</v>
      </c>
      <c r="C116" s="46" t="s">
        <v>102</v>
      </c>
      <c r="D116" s="47" t="n">
        <v>0.84</v>
      </c>
      <c r="E116" s="48" t="n">
        <v>3792</v>
      </c>
      <c r="F116" s="48" t="n">
        <v>3202</v>
      </c>
      <c r="G116" s="33" t="n">
        <f aca="false">E116-F116</f>
        <v>590</v>
      </c>
      <c r="H116" s="46" t="s">
        <v>70</v>
      </c>
      <c r="I116" s="46" t="s">
        <v>341</v>
      </c>
      <c r="J116" s="48" t="n">
        <v>840</v>
      </c>
      <c r="K116" s="48" t="n">
        <v>3880</v>
      </c>
      <c r="L116" s="49" t="n">
        <v>0.217</v>
      </c>
      <c r="M116" s="50" t="n">
        <v>14.35</v>
      </c>
      <c r="N116" s="31" t="str">
        <f aca="false">IF(AND($R116="Yes",D116&lt;'Headline figures'!$C$9),"Yes","No")</f>
        <v>No</v>
      </c>
      <c r="O116" s="31" t="str">
        <f aca="false">IF(AND($R116="Yes",L116&gt;='Headline figures'!$C$10),"Yes","No")</f>
        <v>No</v>
      </c>
      <c r="P116" s="31" t="str">
        <f aca="false">IF(AND($R116="Yes",M116&gt;'Headline figures'!$C$8),"Yes","No")</f>
        <v>Yes</v>
      </c>
      <c r="Q116" s="31" t="str">
        <f aca="false">IF(AND(N116="Yes",O116="Yes",P116="Yes"),"Yes","No")</f>
        <v>No</v>
      </c>
      <c r="R116" s="46" t="s">
        <v>104</v>
      </c>
      <c r="S116" s="46" t="s">
        <v>105</v>
      </c>
      <c r="T116" s="45" t="str">
        <f aca="false">IF(N116="Yes",M116,"")</f>
        <v/>
      </c>
      <c r="U116" s="45" t="str">
        <f aca="false">IF(AND($R116="Yes",H116="95% or above"),M116,"")</f>
        <v/>
      </c>
    </row>
    <row r="117" customFormat="false" ht="15" hidden="false" customHeight="true" outlineLevel="0" collapsed="false">
      <c r="A117" s="40" t="n">
        <v>113</v>
      </c>
      <c r="B117" s="40" t="s">
        <v>342</v>
      </c>
      <c r="C117" s="40" t="s">
        <v>140</v>
      </c>
      <c r="D117" s="41" t="n">
        <v>0.85</v>
      </c>
      <c r="E117" s="42" t="n">
        <v>1932</v>
      </c>
      <c r="F117" s="42" t="n">
        <v>1633</v>
      </c>
      <c r="G117" s="22" t="n">
        <f aca="false">E117-F117</f>
        <v>299</v>
      </c>
      <c r="H117" s="40" t="s">
        <v>71</v>
      </c>
      <c r="I117" s="40" t="s">
        <v>343</v>
      </c>
      <c r="J117" s="42" t="n">
        <v>0</v>
      </c>
      <c r="K117" s="42" t="n">
        <v>46060</v>
      </c>
      <c r="L117" s="43" t="n">
        <v>0</v>
      </c>
      <c r="M117" s="44" t="n">
        <v>9.08</v>
      </c>
      <c r="N117" s="15" t="str">
        <f aca="false">IF(AND($R117="Yes",D117&lt;'Headline figures'!$C$9),"Yes","No")</f>
        <v>No</v>
      </c>
      <c r="O117" s="15" t="str">
        <f aca="false">IF(AND($R117="Yes",L117&gt;='Headline figures'!$C$10),"Yes","No")</f>
        <v>No</v>
      </c>
      <c r="P117" s="15" t="str">
        <f aca="false">IF(AND($R117="Yes",M117&gt;'Headline figures'!$C$8),"Yes","No")</f>
        <v>Yes</v>
      </c>
      <c r="Q117" s="15" t="str">
        <f aca="false">IF(AND(N117="Yes",O117="Yes",P117="Yes"),"Yes","No")</f>
        <v>No</v>
      </c>
      <c r="R117" s="40" t="s">
        <v>104</v>
      </c>
      <c r="S117" s="40" t="s">
        <v>105</v>
      </c>
      <c r="T117" s="45" t="str">
        <f aca="false">IF(N117="Yes",M117,"")</f>
        <v/>
      </c>
      <c r="U117" s="45" t="str">
        <f aca="false">IF(AND($R117="Yes",H117="95% or above"),M117,"")</f>
        <v/>
      </c>
    </row>
    <row r="118" customFormat="false" ht="15" hidden="false" customHeight="true" outlineLevel="0" collapsed="false">
      <c r="A118" s="46" t="n">
        <v>114</v>
      </c>
      <c r="B118" s="46" t="s">
        <v>344</v>
      </c>
      <c r="C118" s="46" t="s">
        <v>102</v>
      </c>
      <c r="D118" s="47" t="n">
        <v>0.85</v>
      </c>
      <c r="E118" s="48" t="n">
        <v>2055</v>
      </c>
      <c r="F118" s="48" t="n">
        <v>1754</v>
      </c>
      <c r="G118" s="33" t="n">
        <f aca="false">E118-F118</f>
        <v>301</v>
      </c>
      <c r="H118" s="46" t="s">
        <v>71</v>
      </c>
      <c r="I118" s="46" t="s">
        <v>345</v>
      </c>
      <c r="J118" s="48" t="n">
        <v>1120</v>
      </c>
      <c r="K118" s="48" t="n">
        <v>6060</v>
      </c>
      <c r="L118" s="49" t="n">
        <v>0.185</v>
      </c>
      <c r="M118" s="50" t="n">
        <v>12.22</v>
      </c>
      <c r="N118" s="31" t="str">
        <f aca="false">IF(AND($R118="Yes",D118&lt;'Headline figures'!$C$9),"Yes","No")</f>
        <v>No</v>
      </c>
      <c r="O118" s="31" t="str">
        <f aca="false">IF(AND($R118="Yes",L118&gt;='Headline figures'!$C$10),"Yes","No")</f>
        <v>No</v>
      </c>
      <c r="P118" s="31" t="str">
        <f aca="false">IF(AND($R118="Yes",M118&gt;'Headline figures'!$C$8),"Yes","No")</f>
        <v>Yes</v>
      </c>
      <c r="Q118" s="31" t="str">
        <f aca="false">IF(AND(N118="Yes",O118="Yes",P118="Yes"),"Yes","No")</f>
        <v>No</v>
      </c>
      <c r="R118" s="46" t="s">
        <v>104</v>
      </c>
      <c r="S118" s="46" t="s">
        <v>105</v>
      </c>
      <c r="T118" s="45" t="str">
        <f aca="false">IF(N118="Yes",M118,"")</f>
        <v/>
      </c>
      <c r="U118" s="45" t="str">
        <f aca="false">IF(AND($R118="Yes",H118="95% or above"),M118,"")</f>
        <v/>
      </c>
    </row>
    <row r="119" customFormat="false" ht="15" hidden="false" customHeight="true" outlineLevel="0" collapsed="false">
      <c r="A119" s="40" t="n">
        <v>115</v>
      </c>
      <c r="B119" s="40" t="s">
        <v>346</v>
      </c>
      <c r="C119" s="40" t="s">
        <v>149</v>
      </c>
      <c r="D119" s="41" t="n">
        <v>0.86</v>
      </c>
      <c r="E119" s="42" t="n">
        <v>998</v>
      </c>
      <c r="F119" s="42" t="n">
        <v>863</v>
      </c>
      <c r="G119" s="22" t="n">
        <f aca="false">E119-F119</f>
        <v>135</v>
      </c>
      <c r="H119" s="40" t="s">
        <v>71</v>
      </c>
      <c r="I119" s="40" t="s">
        <v>347</v>
      </c>
      <c r="J119" s="42" t="n">
        <v>0</v>
      </c>
      <c r="K119" s="42" t="n">
        <v>13050</v>
      </c>
      <c r="L119" s="43" t="n">
        <v>0</v>
      </c>
      <c r="M119" s="44" t="n">
        <v>6.98</v>
      </c>
      <c r="N119" s="15" t="str">
        <f aca="false">IF(AND($R119="Yes",D119&lt;'Headline figures'!$C$9),"Yes","No")</f>
        <v>No</v>
      </c>
      <c r="O119" s="15" t="str">
        <f aca="false">IF(AND($R119="Yes",L119&gt;='Headline figures'!$C$10),"Yes","No")</f>
        <v>No</v>
      </c>
      <c r="P119" s="15" t="str">
        <f aca="false">IF(AND($R119="Yes",M119&gt;'Headline figures'!$C$8),"Yes","No")</f>
        <v>No</v>
      </c>
      <c r="Q119" s="15" t="str">
        <f aca="false">IF(AND(N119="Yes",O119="Yes",P119="Yes"),"Yes","No")</f>
        <v>No</v>
      </c>
      <c r="R119" s="40" t="s">
        <v>104</v>
      </c>
      <c r="S119" s="40" t="s">
        <v>105</v>
      </c>
      <c r="T119" s="45" t="str">
        <f aca="false">IF(N119="Yes",M119,"")</f>
        <v/>
      </c>
      <c r="U119" s="45" t="str">
        <f aca="false">IF(AND($R119="Yes",H119="95% or above"),M119,"")</f>
        <v/>
      </c>
    </row>
    <row r="120" customFormat="false" ht="15" hidden="false" customHeight="true" outlineLevel="0" collapsed="false">
      <c r="A120" s="46" t="n">
        <v>116</v>
      </c>
      <c r="B120" s="46" t="s">
        <v>348</v>
      </c>
      <c r="C120" s="46" t="s">
        <v>140</v>
      </c>
      <c r="D120" s="47" t="n">
        <v>0.86</v>
      </c>
      <c r="E120" s="48" t="n">
        <v>2052</v>
      </c>
      <c r="F120" s="48" t="n">
        <v>1771</v>
      </c>
      <c r="G120" s="33" t="n">
        <f aca="false">E120-F120</f>
        <v>281</v>
      </c>
      <c r="H120" s="46" t="s">
        <v>71</v>
      </c>
      <c r="I120" s="46" t="s">
        <v>349</v>
      </c>
      <c r="J120" s="54" t="s">
        <v>218</v>
      </c>
      <c r="K120" s="54" t="s">
        <v>218</v>
      </c>
      <c r="L120" s="55" t="s">
        <v>218</v>
      </c>
      <c r="M120" s="56" t="s">
        <v>218</v>
      </c>
      <c r="N120" s="31" t="str">
        <f aca="false">IF(AND($R120="Yes",D120&lt;'Headline figures'!$C$9),"Yes","No")</f>
        <v>No</v>
      </c>
      <c r="O120" s="31" t="str">
        <f aca="false">IF(AND($R120="Yes",L120&gt;='Headline figures'!$C$10),"Yes","No")</f>
        <v>No</v>
      </c>
      <c r="P120" s="31" t="str">
        <f aca="false">IF(AND($R120="Yes",M120&gt;'Headline figures'!$C$8),"Yes","No")</f>
        <v>No</v>
      </c>
      <c r="Q120" s="31" t="str">
        <f aca="false">IF(AND(N120="Yes",O120="Yes",P120="Yes"),"Yes","No")</f>
        <v>No</v>
      </c>
      <c r="R120" s="46" t="s">
        <v>219</v>
      </c>
      <c r="S120" s="46" t="s">
        <v>220</v>
      </c>
      <c r="T120" s="45" t="str">
        <f aca="false">IF(N120="Yes",M120,"")</f>
        <v/>
      </c>
      <c r="U120" s="45" t="str">
        <f aca="false">IF(AND($R120="Yes",H120="95% or above"),M120,"")</f>
        <v/>
      </c>
    </row>
    <row r="121" customFormat="false" ht="15" hidden="false" customHeight="true" outlineLevel="0" collapsed="false">
      <c r="A121" s="40" t="n">
        <v>117</v>
      </c>
      <c r="B121" s="40" t="s">
        <v>350</v>
      </c>
      <c r="C121" s="40" t="s">
        <v>162</v>
      </c>
      <c r="D121" s="41" t="n">
        <v>0.87</v>
      </c>
      <c r="E121" s="42" t="n">
        <v>2321</v>
      </c>
      <c r="F121" s="42" t="n">
        <v>2023</v>
      </c>
      <c r="G121" s="22" t="n">
        <f aca="false">E121-F121</f>
        <v>298</v>
      </c>
      <c r="H121" s="40" t="s">
        <v>71</v>
      </c>
      <c r="I121" s="40" t="s">
        <v>351</v>
      </c>
      <c r="J121" s="42" t="n">
        <v>7020</v>
      </c>
      <c r="K121" s="42" t="n">
        <v>13980</v>
      </c>
      <c r="L121" s="43" t="n">
        <v>0.503</v>
      </c>
      <c r="M121" s="44" t="n">
        <v>6.21</v>
      </c>
      <c r="N121" s="15" t="str">
        <f aca="false">IF(AND($R121="Yes",D121&lt;'Headline figures'!$C$9),"Yes","No")</f>
        <v>No</v>
      </c>
      <c r="O121" s="15" t="str">
        <f aca="false">IF(AND($R121="Yes",L121&gt;='Headline figures'!$C$10),"Yes","No")</f>
        <v>Yes</v>
      </c>
      <c r="P121" s="15" t="str">
        <f aca="false">IF(AND($R121="Yes",M121&gt;'Headline figures'!$C$8),"Yes","No")</f>
        <v>No</v>
      </c>
      <c r="Q121" s="15" t="str">
        <f aca="false">IF(AND(N121="Yes",O121="Yes",P121="Yes"),"Yes","No")</f>
        <v>No</v>
      </c>
      <c r="R121" s="40" t="s">
        <v>104</v>
      </c>
      <c r="S121" s="40" t="s">
        <v>105</v>
      </c>
      <c r="T121" s="45" t="str">
        <f aca="false">IF(N121="Yes",M121,"")</f>
        <v/>
      </c>
      <c r="U121" s="45" t="str">
        <f aca="false">IF(AND($R121="Yes",H121="95% or above"),M121,"")</f>
        <v/>
      </c>
    </row>
    <row r="122" customFormat="false" ht="15" hidden="false" customHeight="true" outlineLevel="0" collapsed="false">
      <c r="A122" s="46" t="n">
        <v>118</v>
      </c>
      <c r="B122" s="46" t="s">
        <v>352</v>
      </c>
      <c r="C122" s="46" t="s">
        <v>162</v>
      </c>
      <c r="D122" s="47" t="n">
        <v>0.87</v>
      </c>
      <c r="E122" s="48" t="n">
        <v>5217</v>
      </c>
      <c r="F122" s="48" t="n">
        <v>4528</v>
      </c>
      <c r="G122" s="33" t="n">
        <f aca="false">E122-F122</f>
        <v>689</v>
      </c>
      <c r="H122" s="46" t="s">
        <v>71</v>
      </c>
      <c r="I122" s="46" t="s">
        <v>353</v>
      </c>
      <c r="J122" s="48" t="n">
        <v>420</v>
      </c>
      <c r="K122" s="48" t="n">
        <v>11180</v>
      </c>
      <c r="L122" s="49" t="n">
        <v>0.038</v>
      </c>
      <c r="M122" s="50" t="n">
        <v>4.68</v>
      </c>
      <c r="N122" s="31" t="str">
        <f aca="false">IF(AND($R122="Yes",D122&lt;'Headline figures'!$C$9),"Yes","No")</f>
        <v>No</v>
      </c>
      <c r="O122" s="31" t="str">
        <f aca="false">IF(AND($R122="Yes",L122&gt;='Headline figures'!$C$10),"Yes","No")</f>
        <v>No</v>
      </c>
      <c r="P122" s="31" t="str">
        <f aca="false">IF(AND($R122="Yes",M122&gt;'Headline figures'!$C$8),"Yes","No")</f>
        <v>No</v>
      </c>
      <c r="Q122" s="31" t="str">
        <f aca="false">IF(AND(N122="Yes",O122="Yes",P122="Yes"),"Yes","No")</f>
        <v>No</v>
      </c>
      <c r="R122" s="46" t="s">
        <v>104</v>
      </c>
      <c r="S122" s="46" t="s">
        <v>105</v>
      </c>
      <c r="T122" s="45" t="str">
        <f aca="false">IF(N122="Yes",M122,"")</f>
        <v/>
      </c>
      <c r="U122" s="45" t="str">
        <f aca="false">IF(AND($R122="Yes",H122="95% or above"),M122,"")</f>
        <v/>
      </c>
    </row>
    <row r="123" customFormat="false" ht="15" hidden="false" customHeight="true" outlineLevel="0" collapsed="false">
      <c r="A123" s="40" t="n">
        <v>119</v>
      </c>
      <c r="B123" s="40" t="s">
        <v>354</v>
      </c>
      <c r="C123" s="40" t="s">
        <v>195</v>
      </c>
      <c r="D123" s="41" t="n">
        <v>0.87</v>
      </c>
      <c r="E123" s="42" t="n">
        <v>3255</v>
      </c>
      <c r="F123" s="42" t="n">
        <v>2831</v>
      </c>
      <c r="G123" s="22" t="n">
        <f aca="false">E123-F123</f>
        <v>424</v>
      </c>
      <c r="H123" s="40" t="s">
        <v>71</v>
      </c>
      <c r="I123" s="40" t="s">
        <v>355</v>
      </c>
      <c r="J123" s="42" t="n">
        <v>3970</v>
      </c>
      <c r="K123" s="42" t="n">
        <v>11350</v>
      </c>
      <c r="L123" s="43" t="n">
        <v>0.35</v>
      </c>
      <c r="M123" s="44" t="n">
        <v>5.69</v>
      </c>
      <c r="N123" s="15" t="str">
        <f aca="false">IF(AND($R123="Yes",D123&lt;'Headline figures'!$C$9),"Yes","No")</f>
        <v>No</v>
      </c>
      <c r="O123" s="15" t="str">
        <f aca="false">IF(AND($R123="Yes",L123&gt;='Headline figures'!$C$10),"Yes","No")</f>
        <v>No</v>
      </c>
      <c r="P123" s="15" t="str">
        <f aca="false">IF(AND($R123="Yes",M123&gt;'Headline figures'!$C$8),"Yes","No")</f>
        <v>No</v>
      </c>
      <c r="Q123" s="15" t="str">
        <f aca="false">IF(AND(N123="Yes",O123="Yes",P123="Yes"),"Yes","No")</f>
        <v>No</v>
      </c>
      <c r="R123" s="40" t="s">
        <v>104</v>
      </c>
      <c r="S123" s="40" t="s">
        <v>105</v>
      </c>
      <c r="T123" s="45" t="str">
        <f aca="false">IF(N123="Yes",M123,"")</f>
        <v/>
      </c>
      <c r="U123" s="45" t="str">
        <f aca="false">IF(AND($R123="Yes",H123="95% or above"),M123,"")</f>
        <v/>
      </c>
    </row>
    <row r="124" customFormat="false" ht="15" hidden="false" customHeight="true" outlineLevel="0" collapsed="false">
      <c r="A124" s="46" t="n">
        <v>120</v>
      </c>
      <c r="B124" s="46" t="s">
        <v>356</v>
      </c>
      <c r="C124" s="46" t="s">
        <v>140</v>
      </c>
      <c r="D124" s="47" t="n">
        <v>0.87</v>
      </c>
      <c r="E124" s="48" t="n">
        <v>3028</v>
      </c>
      <c r="F124" s="48" t="n">
        <v>2620</v>
      </c>
      <c r="G124" s="33" t="n">
        <f aca="false">E124-F124</f>
        <v>408</v>
      </c>
      <c r="H124" s="46" t="s">
        <v>71</v>
      </c>
      <c r="I124" s="46" t="s">
        <v>357</v>
      </c>
      <c r="J124" s="48" t="n">
        <v>0</v>
      </c>
      <c r="K124" s="48" t="n">
        <v>23010</v>
      </c>
      <c r="L124" s="49" t="n">
        <v>0</v>
      </c>
      <c r="M124" s="50" t="n">
        <v>6.95</v>
      </c>
      <c r="N124" s="31" t="str">
        <f aca="false">IF(AND($R124="Yes",D124&lt;'Headline figures'!$C$9),"Yes","No")</f>
        <v>No</v>
      </c>
      <c r="O124" s="31" t="str">
        <f aca="false">IF(AND($R124="Yes",L124&gt;='Headline figures'!$C$10),"Yes","No")</f>
        <v>No</v>
      </c>
      <c r="P124" s="31" t="str">
        <f aca="false">IF(AND($R124="Yes",M124&gt;'Headline figures'!$C$8),"Yes","No")</f>
        <v>No</v>
      </c>
      <c r="Q124" s="31" t="str">
        <f aca="false">IF(AND(N124="Yes",O124="Yes",P124="Yes"),"Yes","No")</f>
        <v>No</v>
      </c>
      <c r="R124" s="46" t="s">
        <v>104</v>
      </c>
      <c r="S124" s="46" t="s">
        <v>105</v>
      </c>
      <c r="T124" s="45" t="str">
        <f aca="false">IF(N124="Yes",M124,"")</f>
        <v/>
      </c>
      <c r="U124" s="45" t="str">
        <f aca="false">IF(AND($R124="Yes",H124="95% or above"),M124,"")</f>
        <v/>
      </c>
    </row>
    <row r="125" customFormat="false" ht="15" hidden="false" customHeight="true" outlineLevel="0" collapsed="false">
      <c r="A125" s="40" t="n">
        <v>121</v>
      </c>
      <c r="B125" s="40" t="s">
        <v>358</v>
      </c>
      <c r="C125" s="40" t="s">
        <v>204</v>
      </c>
      <c r="D125" s="41" t="n">
        <v>0.87</v>
      </c>
      <c r="E125" s="42" t="n">
        <v>2470</v>
      </c>
      <c r="F125" s="42" t="n">
        <v>2154</v>
      </c>
      <c r="G125" s="22" t="n">
        <f aca="false">E125-F125</f>
        <v>316</v>
      </c>
      <c r="H125" s="40" t="s">
        <v>71</v>
      </c>
      <c r="I125" s="40" t="s">
        <v>359</v>
      </c>
      <c r="J125" s="42" t="n">
        <v>21890</v>
      </c>
      <c r="K125" s="42" t="n">
        <v>27190</v>
      </c>
      <c r="L125" s="43" t="n">
        <v>0.805</v>
      </c>
      <c r="M125" s="44" t="n">
        <v>7.75</v>
      </c>
      <c r="N125" s="15" t="str">
        <f aca="false">IF(AND($R125="Yes",D125&lt;'Headline figures'!$C$9),"Yes","No")</f>
        <v>No</v>
      </c>
      <c r="O125" s="15" t="str">
        <f aca="false">IF(AND($R125="Yes",L125&gt;='Headline figures'!$C$10),"Yes","No")</f>
        <v>Yes</v>
      </c>
      <c r="P125" s="15" t="str">
        <f aca="false">IF(AND($R125="Yes",M125&gt;'Headline figures'!$C$8),"Yes","No")</f>
        <v>Yes</v>
      </c>
      <c r="Q125" s="15" t="str">
        <f aca="false">IF(AND(N125="Yes",O125="Yes",P125="Yes"),"Yes","No")</f>
        <v>No</v>
      </c>
      <c r="R125" s="40" t="s">
        <v>104</v>
      </c>
      <c r="S125" s="40" t="s">
        <v>105</v>
      </c>
      <c r="T125" s="45" t="str">
        <f aca="false">IF(N125="Yes",M125,"")</f>
        <v/>
      </c>
      <c r="U125" s="45" t="str">
        <f aca="false">IF(AND($R125="Yes",H125="95% or above"),M125,"")</f>
        <v/>
      </c>
    </row>
    <row r="126" customFormat="false" ht="15" hidden="false" customHeight="true" outlineLevel="0" collapsed="false">
      <c r="A126" s="46" t="n">
        <v>122</v>
      </c>
      <c r="B126" s="46" t="s">
        <v>360</v>
      </c>
      <c r="C126" s="46" t="s">
        <v>140</v>
      </c>
      <c r="D126" s="47" t="n">
        <v>0.87</v>
      </c>
      <c r="E126" s="48" t="n">
        <v>4191</v>
      </c>
      <c r="F126" s="48" t="n">
        <v>3638</v>
      </c>
      <c r="G126" s="33" t="n">
        <f aca="false">E126-F126</f>
        <v>553</v>
      </c>
      <c r="H126" s="46" t="s">
        <v>71</v>
      </c>
      <c r="I126" s="46" t="s">
        <v>361</v>
      </c>
      <c r="J126" s="48" t="n">
        <v>0</v>
      </c>
      <c r="K126" s="48" t="n">
        <v>7980</v>
      </c>
      <c r="L126" s="49" t="n">
        <v>0</v>
      </c>
      <c r="M126" s="50" t="n">
        <v>6.17</v>
      </c>
      <c r="N126" s="31" t="str">
        <f aca="false">IF(AND($R126="Yes",D126&lt;'Headline figures'!$C$9),"Yes","No")</f>
        <v>No</v>
      </c>
      <c r="O126" s="31" t="str">
        <f aca="false">IF(AND($R126="Yes",L126&gt;='Headline figures'!$C$10),"Yes","No")</f>
        <v>No</v>
      </c>
      <c r="P126" s="31" t="str">
        <f aca="false">IF(AND($R126="Yes",M126&gt;'Headline figures'!$C$8),"Yes","No")</f>
        <v>No</v>
      </c>
      <c r="Q126" s="31" t="str">
        <f aca="false">IF(AND(N126="Yes",O126="Yes",P126="Yes"),"Yes","No")</f>
        <v>No</v>
      </c>
      <c r="R126" s="46" t="s">
        <v>104</v>
      </c>
      <c r="S126" s="46" t="s">
        <v>105</v>
      </c>
      <c r="T126" s="45" t="str">
        <f aca="false">IF(N126="Yes",M126,"")</f>
        <v/>
      </c>
      <c r="U126" s="45" t="str">
        <f aca="false">IF(AND($R126="Yes",H126="95% or above"),M126,"")</f>
        <v/>
      </c>
    </row>
    <row r="127" customFormat="false" ht="15" hidden="false" customHeight="true" outlineLevel="0" collapsed="false">
      <c r="A127" s="40" t="n">
        <v>123</v>
      </c>
      <c r="B127" s="40" t="s">
        <v>362</v>
      </c>
      <c r="C127" s="40" t="s">
        <v>140</v>
      </c>
      <c r="D127" s="41" t="n">
        <v>0.87</v>
      </c>
      <c r="E127" s="42" t="n">
        <v>4191</v>
      </c>
      <c r="F127" s="42" t="n">
        <v>3638</v>
      </c>
      <c r="G127" s="22" t="n">
        <f aca="false">E127-F127</f>
        <v>553</v>
      </c>
      <c r="H127" s="40" t="s">
        <v>71</v>
      </c>
      <c r="I127" s="40" t="s">
        <v>363</v>
      </c>
      <c r="J127" s="42" t="n">
        <v>0</v>
      </c>
      <c r="K127" s="42" t="n">
        <v>88660</v>
      </c>
      <c r="L127" s="43" t="n">
        <v>0</v>
      </c>
      <c r="M127" s="44" t="n">
        <v>11.38</v>
      </c>
      <c r="N127" s="15" t="str">
        <f aca="false">IF(AND($R127="Yes",D127&lt;'Headline figures'!$C$9),"Yes","No")</f>
        <v>No</v>
      </c>
      <c r="O127" s="15" t="str">
        <f aca="false">IF(AND($R127="Yes",L127&gt;='Headline figures'!$C$10),"Yes","No")</f>
        <v>No</v>
      </c>
      <c r="P127" s="15" t="str">
        <f aca="false">IF(AND($R127="Yes",M127&gt;'Headline figures'!$C$8),"Yes","No")</f>
        <v>Yes</v>
      </c>
      <c r="Q127" s="15" t="str">
        <f aca="false">IF(AND(N127="Yes",O127="Yes",P127="Yes"),"Yes","No")</f>
        <v>No</v>
      </c>
      <c r="R127" s="40" t="s">
        <v>104</v>
      </c>
      <c r="S127" s="40" t="s">
        <v>105</v>
      </c>
      <c r="T127" s="45" t="str">
        <f aca="false">IF(N127="Yes",M127,"")</f>
        <v/>
      </c>
      <c r="U127" s="45" t="str">
        <f aca="false">IF(AND($R127="Yes",H127="95% or above"),M127,"")</f>
        <v/>
      </c>
    </row>
    <row r="128" customFormat="false" ht="15" hidden="false" customHeight="true" outlineLevel="0" collapsed="false">
      <c r="A128" s="46" t="n">
        <v>124</v>
      </c>
      <c r="B128" s="46" t="s">
        <v>364</v>
      </c>
      <c r="C128" s="46" t="s">
        <v>140</v>
      </c>
      <c r="D128" s="47" t="n">
        <v>0.87</v>
      </c>
      <c r="E128" s="48" t="n">
        <v>4191</v>
      </c>
      <c r="F128" s="48" t="n">
        <v>3638</v>
      </c>
      <c r="G128" s="33" t="n">
        <f aca="false">E128-F128</f>
        <v>553</v>
      </c>
      <c r="H128" s="46" t="s">
        <v>71</v>
      </c>
      <c r="I128" s="46" t="s">
        <v>365</v>
      </c>
      <c r="J128" s="48" t="n">
        <v>0</v>
      </c>
      <c r="K128" s="48" t="n">
        <v>116110</v>
      </c>
      <c r="L128" s="49" t="n">
        <v>0</v>
      </c>
      <c r="M128" s="50" t="n">
        <v>7.81</v>
      </c>
      <c r="N128" s="31" t="str">
        <f aca="false">IF(AND($R128="Yes",D128&lt;'Headline figures'!$C$9),"Yes","No")</f>
        <v>No</v>
      </c>
      <c r="O128" s="31" t="str">
        <f aca="false">IF(AND($R128="Yes",L128&gt;='Headline figures'!$C$10),"Yes","No")</f>
        <v>No</v>
      </c>
      <c r="P128" s="31" t="str">
        <f aca="false">IF(AND($R128="Yes",M128&gt;'Headline figures'!$C$8),"Yes","No")</f>
        <v>Yes</v>
      </c>
      <c r="Q128" s="31" t="str">
        <f aca="false">IF(AND(N128="Yes",O128="Yes",P128="Yes"),"Yes","No")</f>
        <v>No</v>
      </c>
      <c r="R128" s="46" t="s">
        <v>104</v>
      </c>
      <c r="S128" s="46" t="s">
        <v>105</v>
      </c>
      <c r="T128" s="45" t="str">
        <f aca="false">IF(N128="Yes",M128,"")</f>
        <v/>
      </c>
      <c r="U128" s="45" t="str">
        <f aca="false">IF(AND($R128="Yes",H128="95% or above"),M128,"")</f>
        <v/>
      </c>
    </row>
    <row r="129" customFormat="false" ht="15" hidden="false" customHeight="true" outlineLevel="0" collapsed="false">
      <c r="A129" s="40" t="n">
        <v>125</v>
      </c>
      <c r="B129" s="40" t="s">
        <v>366</v>
      </c>
      <c r="C129" s="40" t="s">
        <v>135</v>
      </c>
      <c r="D129" s="41" t="n">
        <v>0.88</v>
      </c>
      <c r="E129" s="42" t="n">
        <v>1053</v>
      </c>
      <c r="F129" s="42" t="n">
        <v>928</v>
      </c>
      <c r="G129" s="22" t="n">
        <f aca="false">E129-F129</f>
        <v>125</v>
      </c>
      <c r="H129" s="40" t="s">
        <v>71</v>
      </c>
      <c r="I129" s="40" t="s">
        <v>367</v>
      </c>
      <c r="J129" s="42" t="n">
        <v>230</v>
      </c>
      <c r="K129" s="42" t="n">
        <v>3330</v>
      </c>
      <c r="L129" s="43" t="n">
        <v>0.07</v>
      </c>
      <c r="M129" s="44" t="n">
        <v>6.94</v>
      </c>
      <c r="N129" s="15" t="str">
        <f aca="false">IF(AND($R129="Yes",D129&lt;'Headline figures'!$C$9),"Yes","No")</f>
        <v>No</v>
      </c>
      <c r="O129" s="15" t="str">
        <f aca="false">IF(AND($R129="Yes",L129&gt;='Headline figures'!$C$10),"Yes","No")</f>
        <v>No</v>
      </c>
      <c r="P129" s="15" t="str">
        <f aca="false">IF(AND($R129="Yes",M129&gt;'Headline figures'!$C$8),"Yes","No")</f>
        <v>No</v>
      </c>
      <c r="Q129" s="15" t="str">
        <f aca="false">IF(AND(N129="Yes",O129="Yes",P129="Yes"),"Yes","No")</f>
        <v>No</v>
      </c>
      <c r="R129" s="40" t="s">
        <v>104</v>
      </c>
      <c r="S129" s="40" t="s">
        <v>105</v>
      </c>
      <c r="T129" s="45" t="str">
        <f aca="false">IF(N129="Yes",M129,"")</f>
        <v/>
      </c>
      <c r="U129" s="45" t="str">
        <f aca="false">IF(AND($R129="Yes",H129="95% or above"),M129,"")</f>
        <v/>
      </c>
    </row>
    <row r="130" customFormat="false" ht="15" hidden="false" customHeight="true" outlineLevel="0" collapsed="false">
      <c r="A130" s="46" t="n">
        <v>126</v>
      </c>
      <c r="B130" s="46" t="s">
        <v>368</v>
      </c>
      <c r="C130" s="46" t="s">
        <v>140</v>
      </c>
      <c r="D130" s="47" t="n">
        <v>0.88</v>
      </c>
      <c r="E130" s="48" t="n">
        <v>5463</v>
      </c>
      <c r="F130" s="48" t="n">
        <v>4833</v>
      </c>
      <c r="G130" s="33" t="n">
        <f aca="false">E130-F130</f>
        <v>630</v>
      </c>
      <c r="H130" s="46" t="s">
        <v>71</v>
      </c>
      <c r="I130" s="46" t="s">
        <v>369</v>
      </c>
      <c r="J130" s="48" t="n">
        <v>24440</v>
      </c>
      <c r="K130" s="48" t="n">
        <v>249090</v>
      </c>
      <c r="L130" s="49" t="n">
        <v>0.098</v>
      </c>
      <c r="M130" s="50" t="n">
        <v>9.88</v>
      </c>
      <c r="N130" s="31" t="str">
        <f aca="false">IF(AND($R130="Yes",D130&lt;'Headline figures'!$C$9),"Yes","No")</f>
        <v>No</v>
      </c>
      <c r="O130" s="31" t="str">
        <f aca="false">IF(AND($R130="Yes",L130&gt;='Headline figures'!$C$10),"Yes","No")</f>
        <v>No</v>
      </c>
      <c r="P130" s="31" t="str">
        <f aca="false">IF(AND($R130="Yes",M130&gt;'Headline figures'!$C$8),"Yes","No")</f>
        <v>Yes</v>
      </c>
      <c r="Q130" s="31" t="str">
        <f aca="false">IF(AND(N130="Yes",O130="Yes",P130="Yes"),"Yes","No")</f>
        <v>No</v>
      </c>
      <c r="R130" s="46" t="s">
        <v>104</v>
      </c>
      <c r="S130" s="46" t="s">
        <v>105</v>
      </c>
      <c r="T130" s="45" t="str">
        <f aca="false">IF(N130="Yes",M130,"")</f>
        <v/>
      </c>
      <c r="U130" s="45" t="str">
        <f aca="false">IF(AND($R130="Yes",H130="95% or above"),M130,"")</f>
        <v/>
      </c>
    </row>
    <row r="131" customFormat="false" ht="15" hidden="false" customHeight="true" outlineLevel="0" collapsed="false">
      <c r="A131" s="40" t="n">
        <v>127</v>
      </c>
      <c r="B131" s="40" t="s">
        <v>370</v>
      </c>
      <c r="C131" s="40" t="s">
        <v>149</v>
      </c>
      <c r="D131" s="41" t="n">
        <v>0.89</v>
      </c>
      <c r="E131" s="42" t="n">
        <v>388</v>
      </c>
      <c r="F131" s="42" t="n">
        <v>346</v>
      </c>
      <c r="G131" s="22" t="n">
        <f aca="false">E131-F131</f>
        <v>42</v>
      </c>
      <c r="H131" s="40" t="s">
        <v>71</v>
      </c>
      <c r="I131" s="40" t="s">
        <v>371</v>
      </c>
      <c r="J131" s="42" t="n">
        <v>0</v>
      </c>
      <c r="K131" s="42" t="n">
        <v>39370</v>
      </c>
      <c r="L131" s="43" t="n">
        <v>0</v>
      </c>
      <c r="M131" s="44" t="n">
        <v>8.81</v>
      </c>
      <c r="N131" s="15" t="str">
        <f aca="false">IF(AND($R131="Yes",D131&lt;'Headline figures'!$C$9),"Yes","No")</f>
        <v>No</v>
      </c>
      <c r="O131" s="15" t="str">
        <f aca="false">IF(AND($R131="Yes",L131&gt;='Headline figures'!$C$10),"Yes","No")</f>
        <v>No</v>
      </c>
      <c r="P131" s="15" t="str">
        <f aca="false">IF(AND($R131="Yes",M131&gt;'Headline figures'!$C$8),"Yes","No")</f>
        <v>Yes</v>
      </c>
      <c r="Q131" s="15" t="str">
        <f aca="false">IF(AND(N131="Yes",O131="Yes",P131="Yes"),"Yes","No")</f>
        <v>No</v>
      </c>
      <c r="R131" s="40" t="s">
        <v>104</v>
      </c>
      <c r="S131" s="40" t="s">
        <v>105</v>
      </c>
      <c r="T131" s="45" t="str">
        <f aca="false">IF(N131="Yes",M131,"")</f>
        <v/>
      </c>
      <c r="U131" s="45" t="str">
        <f aca="false">IF(AND($R131="Yes",H131="95% or above"),M131,"")</f>
        <v/>
      </c>
    </row>
    <row r="132" customFormat="false" ht="15" hidden="false" customHeight="true" outlineLevel="0" collapsed="false">
      <c r="A132" s="46" t="n">
        <v>128</v>
      </c>
      <c r="B132" s="46" t="s">
        <v>372</v>
      </c>
      <c r="C132" s="46" t="s">
        <v>110</v>
      </c>
      <c r="D132" s="47" t="n">
        <v>0.89</v>
      </c>
      <c r="E132" s="48" t="n">
        <v>3598</v>
      </c>
      <c r="F132" s="48" t="n">
        <v>3217</v>
      </c>
      <c r="G132" s="33" t="n">
        <f aca="false">E132-F132</f>
        <v>381</v>
      </c>
      <c r="H132" s="46" t="s">
        <v>71</v>
      </c>
      <c r="I132" s="46" t="s">
        <v>373</v>
      </c>
      <c r="J132" s="48" t="n">
        <v>0</v>
      </c>
      <c r="K132" s="48" t="n">
        <v>83500</v>
      </c>
      <c r="L132" s="49" t="n">
        <v>0</v>
      </c>
      <c r="M132" s="50" t="n">
        <v>10.75</v>
      </c>
      <c r="N132" s="31" t="str">
        <f aca="false">IF(AND($R132="Yes",D132&lt;'Headline figures'!$C$9),"Yes","No")</f>
        <v>No</v>
      </c>
      <c r="O132" s="31" t="str">
        <f aca="false">IF(AND($R132="Yes",L132&gt;='Headline figures'!$C$10),"Yes","No")</f>
        <v>No</v>
      </c>
      <c r="P132" s="31" t="str">
        <f aca="false">IF(AND($R132="Yes",M132&gt;'Headline figures'!$C$8),"Yes","No")</f>
        <v>Yes</v>
      </c>
      <c r="Q132" s="31" t="str">
        <f aca="false">IF(AND(N132="Yes",O132="Yes",P132="Yes"),"Yes","No")</f>
        <v>No</v>
      </c>
      <c r="R132" s="46" t="s">
        <v>104</v>
      </c>
      <c r="S132" s="46" t="s">
        <v>105</v>
      </c>
      <c r="T132" s="45" t="str">
        <f aca="false">IF(N132="Yes",M132,"")</f>
        <v/>
      </c>
      <c r="U132" s="45" t="str">
        <f aca="false">IF(AND($R132="Yes",H132="95% or above"),M132,"")</f>
        <v/>
      </c>
    </row>
    <row r="133" customFormat="false" ht="15" hidden="false" customHeight="true" outlineLevel="0" collapsed="false">
      <c r="A133" s="40" t="n">
        <v>129</v>
      </c>
      <c r="B133" s="40" t="s">
        <v>374</v>
      </c>
      <c r="C133" s="40" t="s">
        <v>107</v>
      </c>
      <c r="D133" s="41" t="n">
        <v>0.89</v>
      </c>
      <c r="E133" s="42" t="n">
        <v>2351</v>
      </c>
      <c r="F133" s="42" t="n">
        <v>2096</v>
      </c>
      <c r="G133" s="22" t="n">
        <f aca="false">E133-F133</f>
        <v>255</v>
      </c>
      <c r="H133" s="40" t="s">
        <v>71</v>
      </c>
      <c r="I133" s="40" t="s">
        <v>375</v>
      </c>
      <c r="J133" s="42" t="n">
        <v>0</v>
      </c>
      <c r="K133" s="42" t="n">
        <v>103470</v>
      </c>
      <c r="L133" s="43" t="n">
        <v>0</v>
      </c>
      <c r="M133" s="44" t="n">
        <v>7.73</v>
      </c>
      <c r="N133" s="15" t="str">
        <f aca="false">IF(AND($R133="Yes",D133&lt;'Headline figures'!$C$9),"Yes","No")</f>
        <v>No</v>
      </c>
      <c r="O133" s="15" t="str">
        <f aca="false">IF(AND($R133="Yes",L133&gt;='Headline figures'!$C$10),"Yes","No")</f>
        <v>No</v>
      </c>
      <c r="P133" s="15" t="str">
        <f aca="false">IF(AND($R133="Yes",M133&gt;'Headline figures'!$C$8),"Yes","No")</f>
        <v>Yes</v>
      </c>
      <c r="Q133" s="15" t="str">
        <f aca="false">IF(AND(N133="Yes",O133="Yes",P133="Yes"),"Yes","No")</f>
        <v>No</v>
      </c>
      <c r="R133" s="40" t="s">
        <v>104</v>
      </c>
      <c r="S133" s="40" t="s">
        <v>105</v>
      </c>
      <c r="T133" s="45" t="str">
        <f aca="false">IF(N133="Yes",M133,"")</f>
        <v/>
      </c>
      <c r="U133" s="45" t="str">
        <f aca="false">IF(AND($R133="Yes",H133="95% or above"),M133,"")</f>
        <v/>
      </c>
    </row>
    <row r="134" customFormat="false" ht="15" hidden="false" customHeight="true" outlineLevel="0" collapsed="false">
      <c r="A134" s="46" t="n">
        <v>130</v>
      </c>
      <c r="B134" s="46" t="s">
        <v>376</v>
      </c>
      <c r="C134" s="46" t="s">
        <v>149</v>
      </c>
      <c r="D134" s="47" t="n">
        <v>0.9</v>
      </c>
      <c r="E134" s="48" t="n">
        <v>658</v>
      </c>
      <c r="F134" s="48" t="n">
        <v>589</v>
      </c>
      <c r="G134" s="33" t="n">
        <f aca="false">E134-F134</f>
        <v>69</v>
      </c>
      <c r="H134" s="46" t="s">
        <v>71</v>
      </c>
      <c r="I134" s="46" t="s">
        <v>377</v>
      </c>
      <c r="J134" s="48" t="n">
        <v>0</v>
      </c>
      <c r="K134" s="48" t="n">
        <v>79530</v>
      </c>
      <c r="L134" s="49" t="n">
        <v>0</v>
      </c>
      <c r="M134" s="50" t="n">
        <v>8.94</v>
      </c>
      <c r="N134" s="31" t="str">
        <f aca="false">IF(AND($R134="Yes",D134&lt;'Headline figures'!$C$9),"Yes","No")</f>
        <v>No</v>
      </c>
      <c r="O134" s="31" t="str">
        <f aca="false">IF(AND($R134="Yes",L134&gt;='Headline figures'!$C$10),"Yes","No")</f>
        <v>No</v>
      </c>
      <c r="P134" s="31" t="str">
        <f aca="false">IF(AND($R134="Yes",M134&gt;'Headline figures'!$C$8),"Yes","No")</f>
        <v>Yes</v>
      </c>
      <c r="Q134" s="31" t="str">
        <f aca="false">IF(AND(N134="Yes",O134="Yes",P134="Yes"),"Yes","No")</f>
        <v>No</v>
      </c>
      <c r="R134" s="46" t="s">
        <v>104</v>
      </c>
      <c r="S134" s="46" t="s">
        <v>105</v>
      </c>
      <c r="T134" s="45" t="str">
        <f aca="false">IF(N134="Yes",M134,"")</f>
        <v/>
      </c>
      <c r="U134" s="45" t="str">
        <f aca="false">IF(AND($R134="Yes",H134="95% or above"),M134,"")</f>
        <v/>
      </c>
    </row>
    <row r="135" customFormat="false" ht="15" hidden="false" customHeight="true" outlineLevel="0" collapsed="false">
      <c r="A135" s="40" t="n">
        <v>131</v>
      </c>
      <c r="B135" s="40" t="s">
        <v>378</v>
      </c>
      <c r="C135" s="40" t="s">
        <v>107</v>
      </c>
      <c r="D135" s="41" t="n">
        <v>0.91</v>
      </c>
      <c r="E135" s="42" t="n">
        <v>1224</v>
      </c>
      <c r="F135" s="42" t="n">
        <v>1114</v>
      </c>
      <c r="G135" s="22" t="n">
        <f aca="false">E135-F135</f>
        <v>110</v>
      </c>
      <c r="H135" s="40" t="s">
        <v>71</v>
      </c>
      <c r="I135" s="40" t="s">
        <v>379</v>
      </c>
      <c r="J135" s="42" t="n">
        <v>460</v>
      </c>
      <c r="K135" s="42" t="n">
        <v>3050</v>
      </c>
      <c r="L135" s="43" t="n">
        <v>0.152</v>
      </c>
      <c r="M135" s="44" t="n">
        <v>8.83</v>
      </c>
      <c r="N135" s="15" t="str">
        <f aca="false">IF(AND($R135="Yes",D135&lt;'Headline figures'!$C$9),"Yes","No")</f>
        <v>No</v>
      </c>
      <c r="O135" s="15" t="str">
        <f aca="false">IF(AND($R135="Yes",L135&gt;='Headline figures'!$C$10),"Yes","No")</f>
        <v>No</v>
      </c>
      <c r="P135" s="15" t="str">
        <f aca="false">IF(AND($R135="Yes",M135&gt;'Headline figures'!$C$8),"Yes","No")</f>
        <v>Yes</v>
      </c>
      <c r="Q135" s="15" t="str">
        <f aca="false">IF(AND(N135="Yes",O135="Yes",P135="Yes"),"Yes","No")</f>
        <v>No</v>
      </c>
      <c r="R135" s="40" t="s">
        <v>104</v>
      </c>
      <c r="S135" s="40" t="s">
        <v>105</v>
      </c>
      <c r="T135" s="45" t="str">
        <f aca="false">IF(N135="Yes",M135,"")</f>
        <v/>
      </c>
      <c r="U135" s="45" t="str">
        <f aca="false">IF(AND($R135="Yes",H135="95% or above"),M135,"")</f>
        <v/>
      </c>
    </row>
    <row r="136" customFormat="false" ht="15" hidden="false" customHeight="true" outlineLevel="0" collapsed="false">
      <c r="A136" s="46" t="n">
        <v>132</v>
      </c>
      <c r="B136" s="46" t="s">
        <v>380</v>
      </c>
      <c r="C136" s="46" t="s">
        <v>102</v>
      </c>
      <c r="D136" s="47" t="n">
        <v>0.91</v>
      </c>
      <c r="E136" s="48" t="n">
        <v>4798</v>
      </c>
      <c r="F136" s="48" t="n">
        <v>4379</v>
      </c>
      <c r="G136" s="33" t="n">
        <f aca="false">E136-F136</f>
        <v>419</v>
      </c>
      <c r="H136" s="46" t="s">
        <v>71</v>
      </c>
      <c r="I136" s="46" t="s">
        <v>381</v>
      </c>
      <c r="J136" s="48" t="n">
        <v>0</v>
      </c>
      <c r="K136" s="48" t="n">
        <v>1640</v>
      </c>
      <c r="L136" s="49" t="n">
        <v>0</v>
      </c>
      <c r="M136" s="50" t="n">
        <v>13.88</v>
      </c>
      <c r="N136" s="31" t="str">
        <f aca="false">IF(AND($R136="Yes",D136&lt;'Headline figures'!$C$9),"Yes","No")</f>
        <v>No</v>
      </c>
      <c r="O136" s="31" t="str">
        <f aca="false">IF(AND($R136="Yes",L136&gt;='Headline figures'!$C$10),"Yes","No")</f>
        <v>No</v>
      </c>
      <c r="P136" s="31" t="str">
        <f aca="false">IF(AND($R136="Yes",M136&gt;'Headline figures'!$C$8),"Yes","No")</f>
        <v>Yes</v>
      </c>
      <c r="Q136" s="31" t="str">
        <f aca="false">IF(AND(N136="Yes",O136="Yes",P136="Yes"),"Yes","No")</f>
        <v>No</v>
      </c>
      <c r="R136" s="46" t="s">
        <v>104</v>
      </c>
      <c r="S136" s="46" t="s">
        <v>105</v>
      </c>
      <c r="T136" s="45" t="str">
        <f aca="false">IF(N136="Yes",M136,"")</f>
        <v/>
      </c>
      <c r="U136" s="45" t="str">
        <f aca="false">IF(AND($R136="Yes",H136="95% or above"),M136,"")</f>
        <v/>
      </c>
    </row>
    <row r="137" customFormat="false" ht="15" hidden="false" customHeight="true" outlineLevel="0" collapsed="false">
      <c r="A137" s="40" t="n">
        <v>133</v>
      </c>
      <c r="B137" s="40" t="s">
        <v>382</v>
      </c>
      <c r="C137" s="40" t="s">
        <v>107</v>
      </c>
      <c r="D137" s="41" t="n">
        <v>0.91</v>
      </c>
      <c r="E137" s="42" t="n">
        <v>2713</v>
      </c>
      <c r="F137" s="42" t="n">
        <v>2459</v>
      </c>
      <c r="G137" s="22" t="n">
        <f aca="false">E137-F137</f>
        <v>254</v>
      </c>
      <c r="H137" s="40" t="s">
        <v>71</v>
      </c>
      <c r="I137" s="40" t="s">
        <v>383</v>
      </c>
      <c r="J137" s="42" t="n">
        <v>0</v>
      </c>
      <c r="K137" s="42" t="n">
        <v>126100</v>
      </c>
      <c r="L137" s="43" t="n">
        <v>0</v>
      </c>
      <c r="M137" s="44" t="n">
        <v>7.83</v>
      </c>
      <c r="N137" s="15" t="str">
        <f aca="false">IF(AND($R137="Yes",D137&lt;'Headline figures'!$C$9),"Yes","No")</f>
        <v>No</v>
      </c>
      <c r="O137" s="15" t="str">
        <f aca="false">IF(AND($R137="Yes",L137&gt;='Headline figures'!$C$10),"Yes","No")</f>
        <v>No</v>
      </c>
      <c r="P137" s="15" t="str">
        <f aca="false">IF(AND($R137="Yes",M137&gt;'Headline figures'!$C$8),"Yes","No")</f>
        <v>Yes</v>
      </c>
      <c r="Q137" s="15" t="str">
        <f aca="false">IF(AND(N137="Yes",O137="Yes",P137="Yes"),"Yes","No")</f>
        <v>No</v>
      </c>
      <c r="R137" s="40" t="s">
        <v>104</v>
      </c>
      <c r="S137" s="40" t="s">
        <v>105</v>
      </c>
      <c r="T137" s="45" t="str">
        <f aca="false">IF(N137="Yes",M137,"")</f>
        <v/>
      </c>
      <c r="U137" s="45" t="str">
        <f aca="false">IF(AND($R137="Yes",H137="95% or above"),M137,"")</f>
        <v/>
      </c>
    </row>
    <row r="138" customFormat="false" ht="15" hidden="false" customHeight="true" outlineLevel="0" collapsed="false">
      <c r="A138" s="46" t="n">
        <v>134</v>
      </c>
      <c r="B138" s="46" t="s">
        <v>384</v>
      </c>
      <c r="C138" s="46" t="s">
        <v>140</v>
      </c>
      <c r="D138" s="47" t="n">
        <v>0.92</v>
      </c>
      <c r="E138" s="48" t="n">
        <v>2161</v>
      </c>
      <c r="F138" s="48" t="n">
        <v>1979</v>
      </c>
      <c r="G138" s="33" t="n">
        <f aca="false">E138-F138</f>
        <v>182</v>
      </c>
      <c r="H138" s="46" t="s">
        <v>71</v>
      </c>
      <c r="I138" s="46" t="s">
        <v>385</v>
      </c>
      <c r="J138" s="48" t="n">
        <v>24730</v>
      </c>
      <c r="K138" s="48" t="n">
        <v>35120</v>
      </c>
      <c r="L138" s="49" t="n">
        <v>0.704</v>
      </c>
      <c r="M138" s="50" t="n">
        <v>10.38</v>
      </c>
      <c r="N138" s="31" t="str">
        <f aca="false">IF(AND($R138="Yes",D138&lt;'Headline figures'!$C$9),"Yes","No")</f>
        <v>No</v>
      </c>
      <c r="O138" s="31" t="str">
        <f aca="false">IF(AND($R138="Yes",L138&gt;='Headline figures'!$C$10),"Yes","No")</f>
        <v>Yes</v>
      </c>
      <c r="P138" s="31" t="str">
        <f aca="false">IF(AND($R138="Yes",M138&gt;'Headline figures'!$C$8),"Yes","No")</f>
        <v>Yes</v>
      </c>
      <c r="Q138" s="31" t="str">
        <f aca="false">IF(AND(N138="Yes",O138="Yes",P138="Yes"),"Yes","No")</f>
        <v>No</v>
      </c>
      <c r="R138" s="46" t="s">
        <v>104</v>
      </c>
      <c r="S138" s="46" t="s">
        <v>105</v>
      </c>
      <c r="T138" s="45" t="str">
        <f aca="false">IF(N138="Yes",M138,"")</f>
        <v/>
      </c>
      <c r="U138" s="45" t="str">
        <f aca="false">IF(AND($R138="Yes",H138="95% or above"),M138,"")</f>
        <v/>
      </c>
    </row>
    <row r="139" customFormat="false" ht="15" hidden="false" customHeight="true" outlineLevel="0" collapsed="false">
      <c r="A139" s="40" t="n">
        <v>135</v>
      </c>
      <c r="B139" s="40" t="s">
        <v>386</v>
      </c>
      <c r="C139" s="40" t="s">
        <v>135</v>
      </c>
      <c r="D139" s="41" t="n">
        <v>0.92</v>
      </c>
      <c r="E139" s="42" t="n">
        <v>1959</v>
      </c>
      <c r="F139" s="42" t="n">
        <v>1797</v>
      </c>
      <c r="G139" s="22" t="n">
        <f aca="false">E139-F139</f>
        <v>162</v>
      </c>
      <c r="H139" s="40" t="s">
        <v>71</v>
      </c>
      <c r="I139" s="40" t="s">
        <v>387</v>
      </c>
      <c r="J139" s="42" t="n">
        <v>1760</v>
      </c>
      <c r="K139" s="42" t="n">
        <v>9800</v>
      </c>
      <c r="L139" s="43" t="n">
        <v>0.18</v>
      </c>
      <c r="M139" s="44" t="n">
        <v>6.8</v>
      </c>
      <c r="N139" s="15" t="str">
        <f aca="false">IF(AND($R139="Yes",D139&lt;'Headline figures'!$C$9),"Yes","No")</f>
        <v>No</v>
      </c>
      <c r="O139" s="15" t="str">
        <f aca="false">IF(AND($R139="Yes",L139&gt;='Headline figures'!$C$10),"Yes","No")</f>
        <v>No</v>
      </c>
      <c r="P139" s="15" t="str">
        <f aca="false">IF(AND($R139="Yes",M139&gt;'Headline figures'!$C$8),"Yes","No")</f>
        <v>No</v>
      </c>
      <c r="Q139" s="15" t="str">
        <f aca="false">IF(AND(N139="Yes",O139="Yes",P139="Yes"),"Yes","No")</f>
        <v>No</v>
      </c>
      <c r="R139" s="40" t="s">
        <v>104</v>
      </c>
      <c r="S139" s="40" t="s">
        <v>105</v>
      </c>
      <c r="T139" s="45" t="str">
        <f aca="false">IF(N139="Yes",M139,"")</f>
        <v/>
      </c>
      <c r="U139" s="45" t="str">
        <f aca="false">IF(AND($R139="Yes",H139="95% or above"),M139,"")</f>
        <v/>
      </c>
    </row>
    <row r="140" customFormat="false" ht="15" hidden="false" customHeight="true" outlineLevel="0" collapsed="false">
      <c r="A140" s="46" t="n">
        <v>136</v>
      </c>
      <c r="B140" s="46" t="s">
        <v>388</v>
      </c>
      <c r="C140" s="46" t="s">
        <v>107</v>
      </c>
      <c r="D140" s="47" t="n">
        <v>0.92</v>
      </c>
      <c r="E140" s="48" t="n">
        <v>1074</v>
      </c>
      <c r="F140" s="48" t="n">
        <v>992</v>
      </c>
      <c r="G140" s="33" t="n">
        <f aca="false">E140-F140</f>
        <v>82</v>
      </c>
      <c r="H140" s="46" t="s">
        <v>71</v>
      </c>
      <c r="I140" s="46" t="s">
        <v>389</v>
      </c>
      <c r="J140" s="48" t="n">
        <v>0</v>
      </c>
      <c r="K140" s="48" t="n">
        <v>17430</v>
      </c>
      <c r="L140" s="49" t="n">
        <v>0</v>
      </c>
      <c r="M140" s="50" t="n">
        <v>6.6</v>
      </c>
      <c r="N140" s="31" t="str">
        <f aca="false">IF(AND($R140="Yes",D140&lt;'Headline figures'!$C$9),"Yes","No")</f>
        <v>No</v>
      </c>
      <c r="O140" s="31" t="str">
        <f aca="false">IF(AND($R140="Yes",L140&gt;='Headline figures'!$C$10),"Yes","No")</f>
        <v>No</v>
      </c>
      <c r="P140" s="31" t="str">
        <f aca="false">IF(AND($R140="Yes",M140&gt;'Headline figures'!$C$8),"Yes","No")</f>
        <v>No</v>
      </c>
      <c r="Q140" s="31" t="str">
        <f aca="false">IF(AND(N140="Yes",O140="Yes",P140="Yes"),"Yes","No")</f>
        <v>No</v>
      </c>
      <c r="R140" s="46" t="s">
        <v>104</v>
      </c>
      <c r="S140" s="46" t="s">
        <v>105</v>
      </c>
      <c r="T140" s="45" t="str">
        <f aca="false">IF(N140="Yes",M140,"")</f>
        <v/>
      </c>
      <c r="U140" s="45" t="str">
        <f aca="false">IF(AND($R140="Yes",H140="95% or above"),M140,"")</f>
        <v/>
      </c>
    </row>
    <row r="141" customFormat="false" ht="15" hidden="false" customHeight="true" outlineLevel="0" collapsed="false">
      <c r="A141" s="40" t="n">
        <v>137</v>
      </c>
      <c r="B141" s="40" t="s">
        <v>390</v>
      </c>
      <c r="C141" s="40" t="s">
        <v>149</v>
      </c>
      <c r="D141" s="41" t="n">
        <v>0.93</v>
      </c>
      <c r="E141" s="42" t="n">
        <v>1359</v>
      </c>
      <c r="F141" s="42" t="n">
        <v>1262</v>
      </c>
      <c r="G141" s="22" t="n">
        <f aca="false">E141-F141</f>
        <v>97</v>
      </c>
      <c r="H141" s="40" t="s">
        <v>71</v>
      </c>
      <c r="I141" s="40" t="s">
        <v>391</v>
      </c>
      <c r="J141" s="42" t="n">
        <v>4520</v>
      </c>
      <c r="K141" s="42" t="n">
        <v>10950</v>
      </c>
      <c r="L141" s="43" t="n">
        <v>0.413</v>
      </c>
      <c r="M141" s="44" t="n">
        <v>5.59</v>
      </c>
      <c r="N141" s="15" t="str">
        <f aca="false">IF(AND($R141="Yes",D141&lt;'Headline figures'!$C$9),"Yes","No")</f>
        <v>No</v>
      </c>
      <c r="O141" s="15" t="str">
        <f aca="false">IF(AND($R141="Yes",L141&gt;='Headline figures'!$C$10),"Yes","No")</f>
        <v>No</v>
      </c>
      <c r="P141" s="15" t="str">
        <f aca="false">IF(AND($R141="Yes",M141&gt;'Headline figures'!$C$8),"Yes","No")</f>
        <v>No</v>
      </c>
      <c r="Q141" s="15" t="str">
        <f aca="false">IF(AND(N141="Yes",O141="Yes",P141="Yes"),"Yes","No")</f>
        <v>No</v>
      </c>
      <c r="R141" s="40" t="s">
        <v>104</v>
      </c>
      <c r="S141" s="40" t="s">
        <v>105</v>
      </c>
      <c r="T141" s="45" t="str">
        <f aca="false">IF(N141="Yes",M141,"")</f>
        <v/>
      </c>
      <c r="U141" s="45" t="str">
        <f aca="false">IF(AND($R141="Yes",H141="95% or above"),M141,"")</f>
        <v/>
      </c>
    </row>
    <row r="142" customFormat="false" ht="15" hidden="false" customHeight="true" outlineLevel="0" collapsed="false">
      <c r="A142" s="46" t="n">
        <v>138</v>
      </c>
      <c r="B142" s="46" t="s">
        <v>392</v>
      </c>
      <c r="C142" s="46" t="s">
        <v>110</v>
      </c>
      <c r="D142" s="47" t="n">
        <v>0.93</v>
      </c>
      <c r="E142" s="48" t="n">
        <v>3000</v>
      </c>
      <c r="F142" s="48" t="n">
        <v>2784</v>
      </c>
      <c r="G142" s="33" t="n">
        <f aca="false">E142-F142</f>
        <v>216</v>
      </c>
      <c r="H142" s="46" t="s">
        <v>71</v>
      </c>
      <c r="I142" s="46" t="s">
        <v>393</v>
      </c>
      <c r="J142" s="48" t="n">
        <v>530</v>
      </c>
      <c r="K142" s="48" t="n">
        <v>39330</v>
      </c>
      <c r="L142" s="49" t="n">
        <v>0.013</v>
      </c>
      <c r="M142" s="50" t="n">
        <v>10.08</v>
      </c>
      <c r="N142" s="31" t="str">
        <f aca="false">IF(AND($R142="Yes",D142&lt;'Headline figures'!$C$9),"Yes","No")</f>
        <v>No</v>
      </c>
      <c r="O142" s="31" t="str">
        <f aca="false">IF(AND($R142="Yes",L142&gt;='Headline figures'!$C$10),"Yes","No")</f>
        <v>No</v>
      </c>
      <c r="P142" s="31" t="str">
        <f aca="false">IF(AND($R142="Yes",M142&gt;'Headline figures'!$C$8),"Yes","No")</f>
        <v>Yes</v>
      </c>
      <c r="Q142" s="31" t="str">
        <f aca="false">IF(AND(N142="Yes",O142="Yes",P142="Yes"),"Yes","No")</f>
        <v>No</v>
      </c>
      <c r="R142" s="46" t="s">
        <v>104</v>
      </c>
      <c r="S142" s="46" t="s">
        <v>105</v>
      </c>
      <c r="T142" s="45" t="str">
        <f aca="false">IF(N142="Yes",M142,"")</f>
        <v/>
      </c>
      <c r="U142" s="45" t="str">
        <f aca="false">IF(AND($R142="Yes",H142="95% or above"),M142,"")</f>
        <v/>
      </c>
    </row>
    <row r="143" customFormat="false" ht="15" hidden="false" customHeight="true" outlineLevel="0" collapsed="false">
      <c r="A143" s="40" t="n">
        <v>139</v>
      </c>
      <c r="B143" s="40" t="s">
        <v>394</v>
      </c>
      <c r="C143" s="40" t="s">
        <v>110</v>
      </c>
      <c r="D143" s="41" t="n">
        <v>0.93</v>
      </c>
      <c r="E143" s="42" t="n">
        <v>1999</v>
      </c>
      <c r="F143" s="42" t="n">
        <v>1863</v>
      </c>
      <c r="G143" s="22" t="n">
        <f aca="false">E143-F143</f>
        <v>136</v>
      </c>
      <c r="H143" s="40" t="s">
        <v>71</v>
      </c>
      <c r="I143" s="40" t="s">
        <v>395</v>
      </c>
      <c r="J143" s="42" t="n">
        <v>6910</v>
      </c>
      <c r="K143" s="42" t="n">
        <v>33130</v>
      </c>
      <c r="L143" s="43" t="n">
        <v>0.209</v>
      </c>
      <c r="M143" s="44" t="n">
        <v>11.53</v>
      </c>
      <c r="N143" s="15" t="str">
        <f aca="false">IF(AND($R143="Yes",D143&lt;'Headline figures'!$C$9),"Yes","No")</f>
        <v>No</v>
      </c>
      <c r="O143" s="15" t="str">
        <f aca="false">IF(AND($R143="Yes",L143&gt;='Headline figures'!$C$10),"Yes","No")</f>
        <v>No</v>
      </c>
      <c r="P143" s="15" t="str">
        <f aca="false">IF(AND($R143="Yes",M143&gt;'Headline figures'!$C$8),"Yes","No")</f>
        <v>Yes</v>
      </c>
      <c r="Q143" s="15" t="str">
        <f aca="false">IF(AND(N143="Yes",O143="Yes",P143="Yes"),"Yes","No")</f>
        <v>No</v>
      </c>
      <c r="R143" s="40" t="s">
        <v>104</v>
      </c>
      <c r="S143" s="40" t="s">
        <v>105</v>
      </c>
      <c r="T143" s="45" t="str">
        <f aca="false">IF(N143="Yes",M143,"")</f>
        <v/>
      </c>
      <c r="U143" s="45" t="str">
        <f aca="false">IF(AND($R143="Yes",H143="95% or above"),M143,"")</f>
        <v/>
      </c>
    </row>
    <row r="144" customFormat="false" ht="15" hidden="false" customHeight="true" outlineLevel="0" collapsed="false">
      <c r="A144" s="46" t="n">
        <v>140</v>
      </c>
      <c r="B144" s="46" t="s">
        <v>396</v>
      </c>
      <c r="C144" s="46" t="s">
        <v>140</v>
      </c>
      <c r="D144" s="47" t="n">
        <v>0.93</v>
      </c>
      <c r="E144" s="48" t="n">
        <v>5910</v>
      </c>
      <c r="F144" s="48" t="n">
        <v>5467</v>
      </c>
      <c r="G144" s="33" t="n">
        <f aca="false">E144-F144</f>
        <v>443</v>
      </c>
      <c r="H144" s="46" t="s">
        <v>71</v>
      </c>
      <c r="I144" s="46" t="s">
        <v>397</v>
      </c>
      <c r="J144" s="48" t="n">
        <v>6910</v>
      </c>
      <c r="K144" s="48" t="n">
        <v>325540</v>
      </c>
      <c r="L144" s="49" t="n">
        <v>0.021</v>
      </c>
      <c r="M144" s="50" t="n">
        <v>8.8</v>
      </c>
      <c r="N144" s="31" t="str">
        <f aca="false">IF(AND($R144="Yes",D144&lt;'Headline figures'!$C$9),"Yes","No")</f>
        <v>No</v>
      </c>
      <c r="O144" s="31" t="str">
        <f aca="false">IF(AND($R144="Yes",L144&gt;='Headline figures'!$C$10),"Yes","No")</f>
        <v>No</v>
      </c>
      <c r="P144" s="31" t="str">
        <f aca="false">IF(AND($R144="Yes",M144&gt;'Headline figures'!$C$8),"Yes","No")</f>
        <v>Yes</v>
      </c>
      <c r="Q144" s="31" t="str">
        <f aca="false">IF(AND(N144="Yes",O144="Yes",P144="Yes"),"Yes","No")</f>
        <v>No</v>
      </c>
      <c r="R144" s="46" t="s">
        <v>104</v>
      </c>
      <c r="S144" s="46" t="s">
        <v>105</v>
      </c>
      <c r="T144" s="45" t="str">
        <f aca="false">IF(N144="Yes",M144,"")</f>
        <v/>
      </c>
      <c r="U144" s="45" t="str">
        <f aca="false">IF(AND($R144="Yes",H144="95% or above"),M144,"")</f>
        <v/>
      </c>
    </row>
    <row r="145" customFormat="false" ht="15" hidden="false" customHeight="true" outlineLevel="0" collapsed="false">
      <c r="A145" s="40" t="n">
        <v>141</v>
      </c>
      <c r="B145" s="40" t="s">
        <v>398</v>
      </c>
      <c r="C145" s="40" t="s">
        <v>110</v>
      </c>
      <c r="D145" s="41" t="n">
        <v>0.94</v>
      </c>
      <c r="E145" s="42" t="n">
        <v>2558</v>
      </c>
      <c r="F145" s="42" t="n">
        <v>2415</v>
      </c>
      <c r="G145" s="22" t="n">
        <f aca="false">E145-F145</f>
        <v>143</v>
      </c>
      <c r="H145" s="40" t="s">
        <v>71</v>
      </c>
      <c r="I145" s="40" t="s">
        <v>399</v>
      </c>
      <c r="J145" s="42" t="n">
        <v>0</v>
      </c>
      <c r="K145" s="42" t="n">
        <v>63380</v>
      </c>
      <c r="L145" s="43" t="n">
        <v>0</v>
      </c>
      <c r="M145" s="44" t="n">
        <v>8.78</v>
      </c>
      <c r="N145" s="15" t="str">
        <f aca="false">IF(AND($R145="Yes",D145&lt;'Headline figures'!$C$9),"Yes","No")</f>
        <v>No</v>
      </c>
      <c r="O145" s="15" t="str">
        <f aca="false">IF(AND($R145="Yes",L145&gt;='Headline figures'!$C$10),"Yes","No")</f>
        <v>No</v>
      </c>
      <c r="P145" s="15" t="str">
        <f aca="false">IF(AND($R145="Yes",M145&gt;'Headline figures'!$C$8),"Yes","No")</f>
        <v>Yes</v>
      </c>
      <c r="Q145" s="15" t="str">
        <f aca="false">IF(AND(N145="Yes",O145="Yes",P145="Yes"),"Yes","No")</f>
        <v>No</v>
      </c>
      <c r="R145" s="40" t="s">
        <v>104</v>
      </c>
      <c r="S145" s="40" t="s">
        <v>105</v>
      </c>
      <c r="T145" s="45" t="str">
        <f aca="false">IF(N145="Yes",M145,"")</f>
        <v/>
      </c>
      <c r="U145" s="45" t="str">
        <f aca="false">IF(AND($R145="Yes",H145="95% or above"),M145,"")</f>
        <v/>
      </c>
    </row>
    <row r="146" customFormat="false" ht="15" hidden="false" customHeight="true" outlineLevel="0" collapsed="false">
      <c r="A146" s="46" t="n">
        <v>142</v>
      </c>
      <c r="B146" s="46" t="s">
        <v>400</v>
      </c>
      <c r="C146" s="46" t="s">
        <v>107</v>
      </c>
      <c r="D146" s="47" t="n">
        <v>0.94</v>
      </c>
      <c r="E146" s="48" t="n">
        <v>2981</v>
      </c>
      <c r="F146" s="48" t="n">
        <v>2812</v>
      </c>
      <c r="G146" s="33" t="n">
        <f aca="false">E146-F146</f>
        <v>169</v>
      </c>
      <c r="H146" s="46" t="s">
        <v>71</v>
      </c>
      <c r="I146" s="46" t="s">
        <v>401</v>
      </c>
      <c r="J146" s="48" t="n">
        <v>0</v>
      </c>
      <c r="K146" s="48" t="n">
        <v>47640</v>
      </c>
      <c r="L146" s="49" t="n">
        <v>0</v>
      </c>
      <c r="M146" s="50" t="n">
        <v>9.08</v>
      </c>
      <c r="N146" s="31" t="str">
        <f aca="false">IF(AND($R146="Yes",D146&lt;'Headline figures'!$C$9),"Yes","No")</f>
        <v>No</v>
      </c>
      <c r="O146" s="31" t="str">
        <f aca="false">IF(AND($R146="Yes",L146&gt;='Headline figures'!$C$10),"Yes","No")</f>
        <v>No</v>
      </c>
      <c r="P146" s="31" t="str">
        <f aca="false">IF(AND($R146="Yes",M146&gt;'Headline figures'!$C$8),"Yes","No")</f>
        <v>Yes</v>
      </c>
      <c r="Q146" s="31" t="str">
        <f aca="false">IF(AND(N146="Yes",O146="Yes",P146="Yes"),"Yes","No")</f>
        <v>No</v>
      </c>
      <c r="R146" s="46" t="s">
        <v>104</v>
      </c>
      <c r="S146" s="46" t="s">
        <v>105</v>
      </c>
      <c r="T146" s="45" t="str">
        <f aca="false">IF(N146="Yes",M146,"")</f>
        <v/>
      </c>
      <c r="U146" s="45" t="str">
        <f aca="false">IF(AND($R146="Yes",H146="95% or above"),M146,"")</f>
        <v/>
      </c>
    </row>
    <row r="147" customFormat="false" ht="15" hidden="false" customHeight="true" outlineLevel="0" collapsed="false">
      <c r="A147" s="40" t="n">
        <v>143</v>
      </c>
      <c r="B147" s="40" t="s">
        <v>402</v>
      </c>
      <c r="C147" s="40" t="s">
        <v>140</v>
      </c>
      <c r="D147" s="41" t="n">
        <v>0.94</v>
      </c>
      <c r="E147" s="42" t="n">
        <v>7941</v>
      </c>
      <c r="F147" s="42" t="n">
        <v>7493</v>
      </c>
      <c r="G147" s="22" t="n">
        <f aca="false">E147-F147</f>
        <v>448</v>
      </c>
      <c r="H147" s="40" t="s">
        <v>71</v>
      </c>
      <c r="I147" s="40" t="s">
        <v>403</v>
      </c>
      <c r="J147" s="42" t="n">
        <v>0</v>
      </c>
      <c r="K147" s="42" t="n">
        <v>354930</v>
      </c>
      <c r="L147" s="43" t="n">
        <v>0</v>
      </c>
      <c r="M147" s="44" t="n">
        <v>8.56</v>
      </c>
      <c r="N147" s="15" t="str">
        <f aca="false">IF(AND($R147="Yes",D147&lt;'Headline figures'!$C$9),"Yes","No")</f>
        <v>No</v>
      </c>
      <c r="O147" s="15" t="str">
        <f aca="false">IF(AND($R147="Yes",L147&gt;='Headline figures'!$C$10),"Yes","No")</f>
        <v>No</v>
      </c>
      <c r="P147" s="15" t="str">
        <f aca="false">IF(AND($R147="Yes",M147&gt;'Headline figures'!$C$8),"Yes","No")</f>
        <v>Yes</v>
      </c>
      <c r="Q147" s="15" t="str">
        <f aca="false">IF(AND(N147="Yes",O147="Yes",P147="Yes"),"Yes","No")</f>
        <v>No</v>
      </c>
      <c r="R147" s="40" t="s">
        <v>104</v>
      </c>
      <c r="S147" s="40" t="s">
        <v>105</v>
      </c>
      <c r="T147" s="45" t="str">
        <f aca="false">IF(N147="Yes",M147,"")</f>
        <v/>
      </c>
      <c r="U147" s="45" t="str">
        <f aca="false">IF(AND($R147="Yes",H147="95% or above"),M147,"")</f>
        <v/>
      </c>
    </row>
    <row r="148" customFormat="false" ht="15" hidden="false" customHeight="true" outlineLevel="0" collapsed="false">
      <c r="A148" s="46" t="n">
        <v>144</v>
      </c>
      <c r="B148" s="46" t="s">
        <v>404</v>
      </c>
      <c r="C148" s="46" t="s">
        <v>110</v>
      </c>
      <c r="D148" s="47" t="n">
        <v>0.94</v>
      </c>
      <c r="E148" s="48" t="n">
        <v>1983</v>
      </c>
      <c r="F148" s="48" t="n">
        <v>1854</v>
      </c>
      <c r="G148" s="33" t="n">
        <f aca="false">E148-F148</f>
        <v>129</v>
      </c>
      <c r="H148" s="46" t="s">
        <v>71</v>
      </c>
      <c r="I148" s="46" t="s">
        <v>405</v>
      </c>
      <c r="J148" s="48" t="n">
        <v>0</v>
      </c>
      <c r="K148" s="48" t="n">
        <v>7970</v>
      </c>
      <c r="L148" s="49" t="n">
        <v>0</v>
      </c>
      <c r="M148" s="50" t="n">
        <v>8.85</v>
      </c>
      <c r="N148" s="31" t="str">
        <f aca="false">IF(AND($R148="Yes",D148&lt;'Headline figures'!$C$9),"Yes","No")</f>
        <v>No</v>
      </c>
      <c r="O148" s="31" t="str">
        <f aca="false">IF(AND($R148="Yes",L148&gt;='Headline figures'!$C$10),"Yes","No")</f>
        <v>No</v>
      </c>
      <c r="P148" s="31" t="str">
        <f aca="false">IF(AND($R148="Yes",M148&gt;'Headline figures'!$C$8),"Yes","No")</f>
        <v>Yes</v>
      </c>
      <c r="Q148" s="31" t="str">
        <f aca="false">IF(AND(N148="Yes",O148="Yes",P148="Yes"),"Yes","No")</f>
        <v>No</v>
      </c>
      <c r="R148" s="46" t="s">
        <v>104</v>
      </c>
      <c r="S148" s="46" t="s">
        <v>105</v>
      </c>
      <c r="T148" s="45" t="str">
        <f aca="false">IF(N148="Yes",M148,"")</f>
        <v/>
      </c>
      <c r="U148" s="45" t="str">
        <f aca="false">IF(AND($R148="Yes",H148="95% or above"),M148,"")</f>
        <v/>
      </c>
    </row>
    <row r="149" customFormat="false" ht="15" hidden="false" customHeight="true" outlineLevel="0" collapsed="false">
      <c r="A149" s="40" t="n">
        <v>145</v>
      </c>
      <c r="B149" s="40" t="s">
        <v>406</v>
      </c>
      <c r="C149" s="40" t="s">
        <v>135</v>
      </c>
      <c r="D149" s="41" t="n">
        <v>0.94</v>
      </c>
      <c r="E149" s="42" t="n">
        <v>1035</v>
      </c>
      <c r="F149" s="42" t="n">
        <v>974</v>
      </c>
      <c r="G149" s="22" t="n">
        <f aca="false">E149-F149</f>
        <v>61</v>
      </c>
      <c r="H149" s="40" t="s">
        <v>71</v>
      </c>
      <c r="I149" s="40" t="s">
        <v>407</v>
      </c>
      <c r="J149" s="42" t="n">
        <v>9420</v>
      </c>
      <c r="K149" s="42" t="n">
        <v>21100</v>
      </c>
      <c r="L149" s="43" t="n">
        <v>0.447</v>
      </c>
      <c r="M149" s="44" t="n">
        <v>6.19</v>
      </c>
      <c r="N149" s="15" t="str">
        <f aca="false">IF(AND($R149="Yes",D149&lt;'Headline figures'!$C$9),"Yes","No")</f>
        <v>No</v>
      </c>
      <c r="O149" s="15" t="str">
        <f aca="false">IF(AND($R149="Yes",L149&gt;='Headline figures'!$C$10),"Yes","No")</f>
        <v>No</v>
      </c>
      <c r="P149" s="15" t="str">
        <f aca="false">IF(AND($R149="Yes",M149&gt;'Headline figures'!$C$8),"Yes","No")</f>
        <v>No</v>
      </c>
      <c r="Q149" s="15" t="str">
        <f aca="false">IF(AND(N149="Yes",O149="Yes",P149="Yes"),"Yes","No")</f>
        <v>No</v>
      </c>
      <c r="R149" s="40" t="s">
        <v>104</v>
      </c>
      <c r="S149" s="40" t="s">
        <v>105</v>
      </c>
      <c r="T149" s="45" t="str">
        <f aca="false">IF(N149="Yes",M149,"")</f>
        <v/>
      </c>
      <c r="U149" s="45" t="str">
        <f aca="false">IF(AND($R149="Yes",H149="95% or above"),M149,"")</f>
        <v/>
      </c>
    </row>
    <row r="150" customFormat="false" ht="15" hidden="false" customHeight="true" outlineLevel="0" collapsed="false">
      <c r="A150" s="46" t="n">
        <v>146</v>
      </c>
      <c r="B150" s="46" t="s">
        <v>408</v>
      </c>
      <c r="C150" s="46" t="s">
        <v>110</v>
      </c>
      <c r="D150" s="47" t="n">
        <v>0.94</v>
      </c>
      <c r="E150" s="48" t="n">
        <v>1516</v>
      </c>
      <c r="F150" s="48" t="n">
        <v>1425</v>
      </c>
      <c r="G150" s="33" t="n">
        <f aca="false">E150-F150</f>
        <v>91</v>
      </c>
      <c r="H150" s="46" t="s">
        <v>71</v>
      </c>
      <c r="I150" s="46" t="s">
        <v>409</v>
      </c>
      <c r="J150" s="48" t="n">
        <v>5790</v>
      </c>
      <c r="K150" s="48" t="n">
        <v>7800</v>
      </c>
      <c r="L150" s="49" t="n">
        <v>0.743</v>
      </c>
      <c r="M150" s="50" t="n">
        <v>9.76</v>
      </c>
      <c r="N150" s="31" t="str">
        <f aca="false">IF(AND($R150="Yes",D150&lt;'Headline figures'!$C$9),"Yes","No")</f>
        <v>No</v>
      </c>
      <c r="O150" s="31" t="str">
        <f aca="false">IF(AND($R150="Yes",L150&gt;='Headline figures'!$C$10),"Yes","No")</f>
        <v>Yes</v>
      </c>
      <c r="P150" s="31" t="str">
        <f aca="false">IF(AND($R150="Yes",M150&gt;'Headline figures'!$C$8),"Yes","No")</f>
        <v>Yes</v>
      </c>
      <c r="Q150" s="31" t="str">
        <f aca="false">IF(AND(N150="Yes",O150="Yes",P150="Yes"),"Yes","No")</f>
        <v>No</v>
      </c>
      <c r="R150" s="46" t="s">
        <v>104</v>
      </c>
      <c r="S150" s="46" t="s">
        <v>105</v>
      </c>
      <c r="T150" s="45" t="str">
        <f aca="false">IF(N150="Yes",M150,"")</f>
        <v/>
      </c>
      <c r="U150" s="45" t="str">
        <f aca="false">IF(AND($R150="Yes",H150="95% or above"),M150,"")</f>
        <v/>
      </c>
    </row>
    <row r="151" customFormat="false" ht="15" hidden="false" customHeight="true" outlineLevel="0" collapsed="false">
      <c r="A151" s="40" t="n">
        <v>147</v>
      </c>
      <c r="B151" s="40" t="s">
        <v>410</v>
      </c>
      <c r="C151" s="40" t="s">
        <v>110</v>
      </c>
      <c r="D151" s="41" t="n">
        <v>0.94</v>
      </c>
      <c r="E151" s="42" t="n">
        <v>8274</v>
      </c>
      <c r="F151" s="42" t="n">
        <v>7763</v>
      </c>
      <c r="G151" s="22" t="n">
        <f aca="false">E151-F151</f>
        <v>511</v>
      </c>
      <c r="H151" s="40" t="s">
        <v>71</v>
      </c>
      <c r="I151" s="40" t="s">
        <v>411</v>
      </c>
      <c r="J151" s="42" t="n">
        <v>50240</v>
      </c>
      <c r="K151" s="42" t="n">
        <v>156490</v>
      </c>
      <c r="L151" s="43" t="n">
        <v>0.321</v>
      </c>
      <c r="M151" s="44" t="n">
        <v>11.27</v>
      </c>
      <c r="N151" s="15" t="str">
        <f aca="false">IF(AND($R151="Yes",D151&lt;'Headline figures'!$C$9),"Yes","No")</f>
        <v>No</v>
      </c>
      <c r="O151" s="15" t="str">
        <f aca="false">IF(AND($R151="Yes",L151&gt;='Headline figures'!$C$10),"Yes","No")</f>
        <v>No</v>
      </c>
      <c r="P151" s="15" t="str">
        <f aca="false">IF(AND($R151="Yes",M151&gt;'Headline figures'!$C$8),"Yes","No")</f>
        <v>Yes</v>
      </c>
      <c r="Q151" s="15" t="str">
        <f aca="false">IF(AND(N151="Yes",O151="Yes",P151="Yes"),"Yes","No")</f>
        <v>No</v>
      </c>
      <c r="R151" s="40" t="s">
        <v>104</v>
      </c>
      <c r="S151" s="40" t="s">
        <v>105</v>
      </c>
      <c r="T151" s="45" t="str">
        <f aca="false">IF(N151="Yes",M151,"")</f>
        <v/>
      </c>
      <c r="U151" s="45" t="str">
        <f aca="false">IF(AND($R151="Yes",H151="95% or above"),M151,"")</f>
        <v/>
      </c>
    </row>
    <row r="152" customFormat="false" ht="15" hidden="false" customHeight="true" outlineLevel="0" collapsed="false">
      <c r="A152" s="46" t="n">
        <v>148</v>
      </c>
      <c r="B152" s="46" t="s">
        <v>412</v>
      </c>
      <c r="C152" s="46" t="s">
        <v>107</v>
      </c>
      <c r="D152" s="47" t="n">
        <v>0.95</v>
      </c>
      <c r="E152" s="48" t="n">
        <v>2349</v>
      </c>
      <c r="F152" s="48" t="n">
        <v>2222</v>
      </c>
      <c r="G152" s="33" t="n">
        <f aca="false">E152-F152</f>
        <v>127</v>
      </c>
      <c r="H152" s="46" t="s">
        <v>72</v>
      </c>
      <c r="I152" s="46" t="s">
        <v>413</v>
      </c>
      <c r="J152" s="48" t="n">
        <v>380</v>
      </c>
      <c r="K152" s="48" t="n">
        <v>2140</v>
      </c>
      <c r="L152" s="49" t="n">
        <v>0.178</v>
      </c>
      <c r="M152" s="50" t="n">
        <v>10.97</v>
      </c>
      <c r="N152" s="31" t="str">
        <f aca="false">IF(AND($R152="Yes",D152&lt;'Headline figures'!$C$9),"Yes","No")</f>
        <v>No</v>
      </c>
      <c r="O152" s="31" t="str">
        <f aca="false">IF(AND($R152="Yes",L152&gt;='Headline figures'!$C$10),"Yes","No")</f>
        <v>No</v>
      </c>
      <c r="P152" s="31" t="str">
        <f aca="false">IF(AND($R152="Yes",M152&gt;'Headline figures'!$C$8),"Yes","No")</f>
        <v>Yes</v>
      </c>
      <c r="Q152" s="31" t="str">
        <f aca="false">IF(AND(N152="Yes",O152="Yes",P152="Yes"),"Yes","No")</f>
        <v>No</v>
      </c>
      <c r="R152" s="46" t="s">
        <v>104</v>
      </c>
      <c r="S152" s="46" t="s">
        <v>105</v>
      </c>
      <c r="T152" s="45" t="str">
        <f aca="false">IF(N152="Yes",M152,"")</f>
        <v/>
      </c>
      <c r="U152" s="45" t="n">
        <f aca="false">IF(AND($R152="Yes",H152="95% or above"),M152,"")</f>
        <v>10.97</v>
      </c>
    </row>
    <row r="153" customFormat="false" ht="15" hidden="false" customHeight="true" outlineLevel="0" collapsed="false">
      <c r="A153" s="40" t="n">
        <v>149</v>
      </c>
      <c r="B153" s="40" t="s">
        <v>414</v>
      </c>
      <c r="C153" s="40" t="s">
        <v>110</v>
      </c>
      <c r="D153" s="41" t="n">
        <v>0.96</v>
      </c>
      <c r="E153" s="42" t="n">
        <v>2330</v>
      </c>
      <c r="F153" s="42" t="n">
        <v>2226</v>
      </c>
      <c r="G153" s="22" t="n">
        <f aca="false">E153-F153</f>
        <v>104</v>
      </c>
      <c r="H153" s="40" t="s">
        <v>72</v>
      </c>
      <c r="I153" s="40" t="s">
        <v>415</v>
      </c>
      <c r="J153" s="42" t="n">
        <v>4090</v>
      </c>
      <c r="K153" s="42" t="n">
        <v>7270</v>
      </c>
      <c r="L153" s="43" t="n">
        <v>0.563</v>
      </c>
      <c r="M153" s="44" t="n">
        <v>10.07</v>
      </c>
      <c r="N153" s="15" t="str">
        <f aca="false">IF(AND($R153="Yes",D153&lt;'Headline figures'!$C$9),"Yes","No")</f>
        <v>No</v>
      </c>
      <c r="O153" s="15" t="str">
        <f aca="false">IF(AND($R153="Yes",L153&gt;='Headline figures'!$C$10),"Yes","No")</f>
        <v>Yes</v>
      </c>
      <c r="P153" s="15" t="str">
        <f aca="false">IF(AND($R153="Yes",M153&gt;'Headline figures'!$C$8),"Yes","No")</f>
        <v>Yes</v>
      </c>
      <c r="Q153" s="15" t="str">
        <f aca="false">IF(AND(N153="Yes",O153="Yes",P153="Yes"),"Yes","No")</f>
        <v>No</v>
      </c>
      <c r="R153" s="40" t="s">
        <v>104</v>
      </c>
      <c r="S153" s="40" t="s">
        <v>105</v>
      </c>
      <c r="T153" s="45" t="str">
        <f aca="false">IF(N153="Yes",M153,"")</f>
        <v/>
      </c>
      <c r="U153" s="45" t="n">
        <f aca="false">IF(AND($R153="Yes",H153="95% or above"),M153,"")</f>
        <v>10.07</v>
      </c>
    </row>
    <row r="154" customFormat="false" ht="15" hidden="false" customHeight="true" outlineLevel="0" collapsed="false">
      <c r="A154" s="46" t="n">
        <v>150</v>
      </c>
      <c r="B154" s="46" t="s">
        <v>416</v>
      </c>
      <c r="C154" s="46" t="s">
        <v>135</v>
      </c>
      <c r="D154" s="47" t="n">
        <v>0.96</v>
      </c>
      <c r="E154" s="48" t="n">
        <v>2417</v>
      </c>
      <c r="F154" s="48" t="n">
        <v>2326</v>
      </c>
      <c r="G154" s="33" t="n">
        <f aca="false">E154-F154</f>
        <v>91</v>
      </c>
      <c r="H154" s="46" t="s">
        <v>72</v>
      </c>
      <c r="I154" s="46" t="s">
        <v>417</v>
      </c>
      <c r="J154" s="48" t="n">
        <v>0</v>
      </c>
      <c r="K154" s="48" t="n">
        <v>217970</v>
      </c>
      <c r="L154" s="49" t="n">
        <v>0</v>
      </c>
      <c r="M154" s="50" t="n">
        <v>8.76</v>
      </c>
      <c r="N154" s="31" t="str">
        <f aca="false">IF(AND($R154="Yes",D154&lt;'Headline figures'!$C$9),"Yes","No")</f>
        <v>No</v>
      </c>
      <c r="O154" s="31" t="str">
        <f aca="false">IF(AND($R154="Yes",L154&gt;='Headline figures'!$C$10),"Yes","No")</f>
        <v>No</v>
      </c>
      <c r="P154" s="31" t="str">
        <f aca="false">IF(AND($R154="Yes",M154&gt;'Headline figures'!$C$8),"Yes","No")</f>
        <v>Yes</v>
      </c>
      <c r="Q154" s="31" t="str">
        <f aca="false">IF(AND(N154="Yes",O154="Yes",P154="Yes"),"Yes","No")</f>
        <v>No</v>
      </c>
      <c r="R154" s="46" t="s">
        <v>104</v>
      </c>
      <c r="S154" s="46" t="s">
        <v>105</v>
      </c>
      <c r="T154" s="45" t="str">
        <f aca="false">IF(N154="Yes",M154,"")</f>
        <v/>
      </c>
      <c r="U154" s="45" t="n">
        <f aca="false">IF(AND($R154="Yes",H154="95% or above"),M154,"")</f>
        <v>8.76</v>
      </c>
    </row>
    <row r="155" customFormat="false" ht="15" hidden="false" customHeight="true" outlineLevel="0" collapsed="false">
      <c r="A155" s="40" t="n">
        <v>151</v>
      </c>
      <c r="B155" s="40" t="s">
        <v>418</v>
      </c>
      <c r="C155" s="40" t="s">
        <v>162</v>
      </c>
      <c r="D155" s="41" t="n">
        <v>0.96</v>
      </c>
      <c r="E155" s="42" t="n">
        <v>550</v>
      </c>
      <c r="F155" s="42" t="n">
        <v>530</v>
      </c>
      <c r="G155" s="22" t="n">
        <f aca="false">E155-F155</f>
        <v>20</v>
      </c>
      <c r="H155" s="40" t="s">
        <v>72</v>
      </c>
      <c r="I155" s="40" t="s">
        <v>419</v>
      </c>
      <c r="J155" s="42" t="n">
        <v>3060</v>
      </c>
      <c r="K155" s="42" t="n">
        <v>13800</v>
      </c>
      <c r="L155" s="43" t="n">
        <v>0.222</v>
      </c>
      <c r="M155" s="44" t="n">
        <v>5.97</v>
      </c>
      <c r="N155" s="15" t="str">
        <f aca="false">IF(AND($R155="Yes",D155&lt;'Headline figures'!$C$9),"Yes","No")</f>
        <v>No</v>
      </c>
      <c r="O155" s="15" t="str">
        <f aca="false">IF(AND($R155="Yes",L155&gt;='Headline figures'!$C$10),"Yes","No")</f>
        <v>No</v>
      </c>
      <c r="P155" s="15" t="str">
        <f aca="false">IF(AND($R155="Yes",M155&gt;'Headline figures'!$C$8),"Yes","No")</f>
        <v>No</v>
      </c>
      <c r="Q155" s="15" t="str">
        <f aca="false">IF(AND(N155="Yes",O155="Yes",P155="Yes"),"Yes","No")</f>
        <v>No</v>
      </c>
      <c r="R155" s="40" t="s">
        <v>104</v>
      </c>
      <c r="S155" s="40" t="s">
        <v>105</v>
      </c>
      <c r="T155" s="45" t="str">
        <f aca="false">IF(N155="Yes",M155,"")</f>
        <v/>
      </c>
      <c r="U155" s="45" t="n">
        <f aca="false">IF(AND($R155="Yes",H155="95% or above"),M155,"")</f>
        <v>5.97</v>
      </c>
    </row>
    <row r="156" customFormat="false" ht="15" hidden="false" customHeight="true" outlineLevel="0" collapsed="false">
      <c r="A156" s="46" t="n">
        <v>152</v>
      </c>
      <c r="B156" s="46" t="s">
        <v>420</v>
      </c>
      <c r="C156" s="46" t="s">
        <v>149</v>
      </c>
      <c r="D156" s="47" t="n">
        <v>0.97</v>
      </c>
      <c r="E156" s="48" t="n">
        <v>1959</v>
      </c>
      <c r="F156" s="48" t="n">
        <v>1900</v>
      </c>
      <c r="G156" s="33" t="n">
        <f aca="false">E156-F156</f>
        <v>59</v>
      </c>
      <c r="H156" s="46" t="s">
        <v>72</v>
      </c>
      <c r="I156" s="46" t="s">
        <v>421</v>
      </c>
      <c r="J156" s="48" t="n">
        <v>0</v>
      </c>
      <c r="K156" s="48" t="n">
        <v>94260</v>
      </c>
      <c r="L156" s="49" t="n">
        <v>0</v>
      </c>
      <c r="M156" s="50" t="n">
        <v>7.82</v>
      </c>
      <c r="N156" s="31" t="str">
        <f aca="false">IF(AND($R156="Yes",D156&lt;'Headline figures'!$C$9),"Yes","No")</f>
        <v>No</v>
      </c>
      <c r="O156" s="31" t="str">
        <f aca="false">IF(AND($R156="Yes",L156&gt;='Headline figures'!$C$10),"Yes","No")</f>
        <v>No</v>
      </c>
      <c r="P156" s="31" t="str">
        <f aca="false">IF(AND($R156="Yes",M156&gt;'Headline figures'!$C$8),"Yes","No")</f>
        <v>Yes</v>
      </c>
      <c r="Q156" s="31" t="str">
        <f aca="false">IF(AND(N156="Yes",O156="Yes",P156="Yes"),"Yes","No")</f>
        <v>No</v>
      </c>
      <c r="R156" s="46" t="s">
        <v>104</v>
      </c>
      <c r="S156" s="46" t="s">
        <v>105</v>
      </c>
      <c r="T156" s="45" t="str">
        <f aca="false">IF(N156="Yes",M156,"")</f>
        <v/>
      </c>
      <c r="U156" s="45" t="n">
        <f aca="false">IF(AND($R156="Yes",H156="95% or above"),M156,"")</f>
        <v>7.82</v>
      </c>
    </row>
    <row r="157" customFormat="false" ht="15" hidden="false" customHeight="true" outlineLevel="0" collapsed="false">
      <c r="A157" s="40" t="n">
        <v>153</v>
      </c>
      <c r="B157" s="40" t="s">
        <v>422</v>
      </c>
      <c r="C157" s="40" t="s">
        <v>110</v>
      </c>
      <c r="D157" s="41" t="n">
        <v>0.97</v>
      </c>
      <c r="E157" s="42" t="n">
        <v>1308</v>
      </c>
      <c r="F157" s="42" t="n">
        <v>1272</v>
      </c>
      <c r="G157" s="22" t="n">
        <f aca="false">E157-F157</f>
        <v>36</v>
      </c>
      <c r="H157" s="40" t="s">
        <v>72</v>
      </c>
      <c r="I157" s="40" t="s">
        <v>423</v>
      </c>
      <c r="J157" s="42" t="n">
        <v>3950</v>
      </c>
      <c r="K157" s="42" t="n">
        <v>6360</v>
      </c>
      <c r="L157" s="43" t="n">
        <v>0.62</v>
      </c>
      <c r="M157" s="44" t="n">
        <v>10.6</v>
      </c>
      <c r="N157" s="15" t="str">
        <f aca="false">IF(AND($R157="Yes",D157&lt;'Headline figures'!$C$9),"Yes","No")</f>
        <v>No</v>
      </c>
      <c r="O157" s="15" t="str">
        <f aca="false">IF(AND($R157="Yes",L157&gt;='Headline figures'!$C$10),"Yes","No")</f>
        <v>Yes</v>
      </c>
      <c r="P157" s="15" t="str">
        <f aca="false">IF(AND($R157="Yes",M157&gt;'Headline figures'!$C$8),"Yes","No")</f>
        <v>Yes</v>
      </c>
      <c r="Q157" s="15" t="str">
        <f aca="false">IF(AND(N157="Yes",O157="Yes",P157="Yes"),"Yes","No")</f>
        <v>No</v>
      </c>
      <c r="R157" s="40" t="s">
        <v>104</v>
      </c>
      <c r="S157" s="40" t="s">
        <v>105</v>
      </c>
      <c r="T157" s="45" t="str">
        <f aca="false">IF(N157="Yes",M157,"")</f>
        <v/>
      </c>
      <c r="U157" s="45" t="n">
        <f aca="false">IF(AND($R157="Yes",H157="95% or above"),M157,"")</f>
        <v>10.6</v>
      </c>
    </row>
    <row r="158" customFormat="false" ht="15" hidden="false" customHeight="true" outlineLevel="0" collapsed="false">
      <c r="A158" s="46" t="n">
        <v>154</v>
      </c>
      <c r="B158" s="46" t="s">
        <v>424</v>
      </c>
      <c r="C158" s="46" t="s">
        <v>102</v>
      </c>
      <c r="D158" s="47" t="n">
        <v>0.97</v>
      </c>
      <c r="E158" s="48" t="n">
        <v>7092</v>
      </c>
      <c r="F158" s="48" t="n">
        <v>6884</v>
      </c>
      <c r="G158" s="33" t="n">
        <f aca="false">E158-F158</f>
        <v>208</v>
      </c>
      <c r="H158" s="46" t="s">
        <v>72</v>
      </c>
      <c r="I158" s="46" t="s">
        <v>425</v>
      </c>
      <c r="J158" s="48" t="n">
        <v>2390</v>
      </c>
      <c r="K158" s="48" t="n">
        <v>8680</v>
      </c>
      <c r="L158" s="49" t="n">
        <v>0.275</v>
      </c>
      <c r="M158" s="50" t="n">
        <v>14.86</v>
      </c>
      <c r="N158" s="31" t="str">
        <f aca="false">IF(AND($R158="Yes",D158&lt;'Headline figures'!$C$9),"Yes","No")</f>
        <v>No</v>
      </c>
      <c r="O158" s="31" t="str">
        <f aca="false">IF(AND($R158="Yes",L158&gt;='Headline figures'!$C$10),"Yes","No")</f>
        <v>No</v>
      </c>
      <c r="P158" s="31" t="str">
        <f aca="false">IF(AND($R158="Yes",M158&gt;'Headline figures'!$C$8),"Yes","No")</f>
        <v>Yes</v>
      </c>
      <c r="Q158" s="31" t="str">
        <f aca="false">IF(AND(N158="Yes",O158="Yes",P158="Yes"),"Yes","No")</f>
        <v>No</v>
      </c>
      <c r="R158" s="46" t="s">
        <v>104</v>
      </c>
      <c r="S158" s="46" t="s">
        <v>105</v>
      </c>
      <c r="T158" s="45" t="str">
        <f aca="false">IF(N158="Yes",M158,"")</f>
        <v/>
      </c>
      <c r="U158" s="45" t="n">
        <f aca="false">IF(AND($R158="Yes",H158="95% or above"),M158,"")</f>
        <v>14.86</v>
      </c>
    </row>
    <row r="159" customFormat="false" ht="15" hidden="false" customHeight="true" outlineLevel="0" collapsed="false">
      <c r="A159" s="40" t="n">
        <v>155</v>
      </c>
      <c r="B159" s="40" t="s">
        <v>426</v>
      </c>
      <c r="C159" s="40" t="s">
        <v>110</v>
      </c>
      <c r="D159" s="41" t="n">
        <v>0.98</v>
      </c>
      <c r="E159" s="42" t="n">
        <v>965</v>
      </c>
      <c r="F159" s="42" t="n">
        <v>950</v>
      </c>
      <c r="G159" s="22" t="n">
        <f aca="false">E159-F159</f>
        <v>15</v>
      </c>
      <c r="H159" s="40" t="s">
        <v>72</v>
      </c>
      <c r="I159" s="40" t="s">
        <v>427</v>
      </c>
      <c r="J159" s="42" t="n">
        <v>4190</v>
      </c>
      <c r="K159" s="42" t="n">
        <v>9510</v>
      </c>
      <c r="L159" s="43" t="n">
        <v>0.441</v>
      </c>
      <c r="M159" s="44" t="n">
        <v>11.78</v>
      </c>
      <c r="N159" s="15" t="str">
        <f aca="false">IF(AND($R159="Yes",D159&lt;'Headline figures'!$C$9),"Yes","No")</f>
        <v>No</v>
      </c>
      <c r="O159" s="15" t="str">
        <f aca="false">IF(AND($R159="Yes",L159&gt;='Headline figures'!$C$10),"Yes","No")</f>
        <v>No</v>
      </c>
      <c r="P159" s="15" t="str">
        <f aca="false">IF(AND($R159="Yes",M159&gt;'Headline figures'!$C$8),"Yes","No")</f>
        <v>Yes</v>
      </c>
      <c r="Q159" s="15" t="str">
        <f aca="false">IF(AND(N159="Yes",O159="Yes",P159="Yes"),"Yes","No")</f>
        <v>No</v>
      </c>
      <c r="R159" s="40" t="s">
        <v>104</v>
      </c>
      <c r="S159" s="40" t="s">
        <v>105</v>
      </c>
      <c r="T159" s="45" t="str">
        <f aca="false">IF(N159="Yes",M159,"")</f>
        <v/>
      </c>
      <c r="U159" s="45" t="n">
        <f aca="false">IF(AND($R159="Yes",H159="95% or above"),M159,"")</f>
        <v>11.78</v>
      </c>
    </row>
    <row r="160" customFormat="false" ht="15" hidden="false" customHeight="true" outlineLevel="0" collapsed="false">
      <c r="A160" s="46" t="n">
        <v>156</v>
      </c>
      <c r="B160" s="46" t="s">
        <v>428</v>
      </c>
      <c r="C160" s="46" t="s">
        <v>107</v>
      </c>
      <c r="D160" s="47" t="n">
        <v>1</v>
      </c>
      <c r="E160" s="48" t="n">
        <v>1692</v>
      </c>
      <c r="F160" s="48" t="n">
        <v>1684</v>
      </c>
      <c r="G160" s="33" t="n">
        <f aca="false">E160-F160</f>
        <v>8</v>
      </c>
      <c r="H160" s="46" t="s">
        <v>72</v>
      </c>
      <c r="I160" s="46" t="s">
        <v>429</v>
      </c>
      <c r="J160" s="48" t="n">
        <v>0</v>
      </c>
      <c r="K160" s="48" t="n">
        <v>143950</v>
      </c>
      <c r="L160" s="49" t="n">
        <v>0</v>
      </c>
      <c r="M160" s="50" t="n">
        <v>7.34</v>
      </c>
      <c r="N160" s="31" t="str">
        <f aca="false">IF(AND($R160="Yes",D160&lt;'Headline figures'!$C$9),"Yes","No")</f>
        <v>No</v>
      </c>
      <c r="O160" s="31" t="str">
        <f aca="false">IF(AND($R160="Yes",L160&gt;='Headline figures'!$C$10),"Yes","No")</f>
        <v>No</v>
      </c>
      <c r="P160" s="31" t="str">
        <f aca="false">IF(AND($R160="Yes",M160&gt;'Headline figures'!$C$8),"Yes","No")</f>
        <v>No</v>
      </c>
      <c r="Q160" s="31" t="str">
        <f aca="false">IF(AND(N160="Yes",O160="Yes",P160="Yes"),"Yes","No")</f>
        <v>No</v>
      </c>
      <c r="R160" s="46" t="s">
        <v>104</v>
      </c>
      <c r="S160" s="46" t="s">
        <v>105</v>
      </c>
      <c r="T160" s="45" t="str">
        <f aca="false">IF(N160="Yes",M160,"")</f>
        <v/>
      </c>
      <c r="U160" s="45" t="n">
        <f aca="false">IF(AND($R160="Yes",H160="95% or above"),M160,"")</f>
        <v>7.34</v>
      </c>
    </row>
    <row r="161" customFormat="false" ht="15" hidden="false" customHeight="true" outlineLevel="0" collapsed="false">
      <c r="A161" s="40" t="n">
        <v>157</v>
      </c>
      <c r="B161" s="40" t="s">
        <v>430</v>
      </c>
      <c r="C161" s="40" t="s">
        <v>107</v>
      </c>
      <c r="D161" s="41" t="n">
        <v>1</v>
      </c>
      <c r="E161" s="42" t="n">
        <v>2832</v>
      </c>
      <c r="F161" s="42" t="n">
        <v>2840</v>
      </c>
      <c r="G161" s="22" t="n">
        <f aca="false">E161-F161</f>
        <v>-8</v>
      </c>
      <c r="H161" s="40" t="s">
        <v>72</v>
      </c>
      <c r="I161" s="40" t="s">
        <v>431</v>
      </c>
      <c r="J161" s="42" t="n">
        <v>0</v>
      </c>
      <c r="K161" s="42" t="n">
        <v>34340</v>
      </c>
      <c r="L161" s="43" t="n">
        <v>0</v>
      </c>
      <c r="M161" s="44" t="n">
        <v>6.71</v>
      </c>
      <c r="N161" s="15" t="str">
        <f aca="false">IF(AND($R161="Yes",D161&lt;'Headline figures'!$C$9),"Yes","No")</f>
        <v>No</v>
      </c>
      <c r="O161" s="15" t="str">
        <f aca="false">IF(AND($R161="Yes",L161&gt;='Headline figures'!$C$10),"Yes","No")</f>
        <v>No</v>
      </c>
      <c r="P161" s="15" t="str">
        <f aca="false">IF(AND($R161="Yes",M161&gt;'Headline figures'!$C$8),"Yes","No")</f>
        <v>No</v>
      </c>
      <c r="Q161" s="15" t="str">
        <f aca="false">IF(AND(N161="Yes",O161="Yes",P161="Yes"),"Yes","No")</f>
        <v>No</v>
      </c>
      <c r="R161" s="40" t="s">
        <v>104</v>
      </c>
      <c r="S161" s="40" t="s">
        <v>105</v>
      </c>
      <c r="T161" s="45" t="str">
        <f aca="false">IF(N161="Yes",M161,"")</f>
        <v/>
      </c>
      <c r="U161" s="45" t="n">
        <f aca="false">IF(AND($R161="Yes",H161="95% or above"),M161,"")</f>
        <v>6.71</v>
      </c>
    </row>
    <row r="162" customFormat="false" ht="15" hidden="false" customHeight="true" outlineLevel="0" collapsed="false">
      <c r="A162" s="46" t="n">
        <v>158</v>
      </c>
      <c r="B162" s="46" t="s">
        <v>432</v>
      </c>
      <c r="C162" s="46" t="s">
        <v>110</v>
      </c>
      <c r="D162" s="47" t="n">
        <v>1</v>
      </c>
      <c r="E162" s="48" t="n">
        <v>2324</v>
      </c>
      <c r="F162" s="48" t="n">
        <v>2316</v>
      </c>
      <c r="G162" s="33" t="n">
        <f aca="false">E162-F162</f>
        <v>8</v>
      </c>
      <c r="H162" s="46" t="s">
        <v>72</v>
      </c>
      <c r="I162" s="46" t="s">
        <v>433</v>
      </c>
      <c r="J162" s="48" t="n">
        <v>2900</v>
      </c>
      <c r="K162" s="48" t="n">
        <v>17900</v>
      </c>
      <c r="L162" s="49" t="n">
        <v>0.162</v>
      </c>
      <c r="M162" s="50" t="n">
        <v>10.52</v>
      </c>
      <c r="N162" s="31" t="str">
        <f aca="false">IF(AND($R162="Yes",D162&lt;'Headline figures'!$C$9),"Yes","No")</f>
        <v>No</v>
      </c>
      <c r="O162" s="31" t="str">
        <f aca="false">IF(AND($R162="Yes",L162&gt;='Headline figures'!$C$10),"Yes","No")</f>
        <v>No</v>
      </c>
      <c r="P162" s="31" t="str">
        <f aca="false">IF(AND($R162="Yes",M162&gt;'Headline figures'!$C$8),"Yes","No")</f>
        <v>Yes</v>
      </c>
      <c r="Q162" s="31" t="str">
        <f aca="false">IF(AND(N162="Yes",O162="Yes",P162="Yes"),"Yes","No")</f>
        <v>No</v>
      </c>
      <c r="R162" s="46" t="s">
        <v>104</v>
      </c>
      <c r="S162" s="46" t="s">
        <v>105</v>
      </c>
      <c r="T162" s="45" t="str">
        <f aca="false">IF(N162="Yes",M162,"")</f>
        <v/>
      </c>
      <c r="U162" s="45" t="n">
        <f aca="false">IF(AND($R162="Yes",H162="95% or above"),M162,"")</f>
        <v>10.52</v>
      </c>
    </row>
    <row r="163" customFormat="false" ht="15" hidden="false" customHeight="true" outlineLevel="0" collapsed="false">
      <c r="A163" s="40" t="n">
        <v>159</v>
      </c>
      <c r="B163" s="40" t="s">
        <v>434</v>
      </c>
      <c r="C163" s="40" t="s">
        <v>140</v>
      </c>
      <c r="D163" s="41" t="n">
        <v>1</v>
      </c>
      <c r="E163" s="42" t="n">
        <v>2122</v>
      </c>
      <c r="F163" s="42" t="n">
        <v>2117</v>
      </c>
      <c r="G163" s="22" t="n">
        <f aca="false">E163-F163</f>
        <v>5</v>
      </c>
      <c r="H163" s="40" t="s">
        <v>72</v>
      </c>
      <c r="I163" s="40" t="s">
        <v>435</v>
      </c>
      <c r="J163" s="51" t="s">
        <v>218</v>
      </c>
      <c r="K163" s="51" t="s">
        <v>218</v>
      </c>
      <c r="L163" s="52" t="s">
        <v>218</v>
      </c>
      <c r="M163" s="53" t="s">
        <v>218</v>
      </c>
      <c r="N163" s="15" t="str">
        <f aca="false">IF(AND($R163="Yes",D163&lt;'Headline figures'!$C$9),"Yes","No")</f>
        <v>No</v>
      </c>
      <c r="O163" s="15" t="str">
        <f aca="false">IF(AND($R163="Yes",L163&gt;='Headline figures'!$C$10),"Yes","No")</f>
        <v>No</v>
      </c>
      <c r="P163" s="15" t="str">
        <f aca="false">IF(AND($R163="Yes",M163&gt;'Headline figures'!$C$8),"Yes","No")</f>
        <v>No</v>
      </c>
      <c r="Q163" s="15" t="str">
        <f aca="false">IF(AND(N163="Yes",O163="Yes",P163="Yes"),"Yes","No")</f>
        <v>No</v>
      </c>
      <c r="R163" s="40" t="s">
        <v>219</v>
      </c>
      <c r="S163" s="40" t="s">
        <v>220</v>
      </c>
      <c r="T163" s="45" t="str">
        <f aca="false">IF(N163="Yes",M163,"")</f>
        <v/>
      </c>
      <c r="U163" s="45" t="str">
        <f aca="false">IF(AND($R163="Yes",H163="95% or above"),M163,"")</f>
        <v/>
      </c>
    </row>
    <row r="164" customFormat="false" ht="15" hidden="false" customHeight="true" outlineLevel="0" collapsed="false">
      <c r="A164" s="46" t="n">
        <v>160</v>
      </c>
      <c r="B164" s="46" t="s">
        <v>436</v>
      </c>
      <c r="C164" s="46" t="s">
        <v>135</v>
      </c>
      <c r="D164" s="47" t="n">
        <v>1.01</v>
      </c>
      <c r="E164" s="48" t="n">
        <v>1139</v>
      </c>
      <c r="F164" s="48" t="n">
        <v>1147</v>
      </c>
      <c r="G164" s="33" t="n">
        <f aca="false">E164-F164</f>
        <v>-8</v>
      </c>
      <c r="H164" s="46" t="s">
        <v>72</v>
      </c>
      <c r="I164" s="46" t="s">
        <v>437</v>
      </c>
      <c r="J164" s="48" t="n">
        <v>0</v>
      </c>
      <c r="K164" s="48" t="n">
        <v>57710</v>
      </c>
      <c r="L164" s="49" t="n">
        <v>0</v>
      </c>
      <c r="M164" s="50" t="n">
        <v>9.4</v>
      </c>
      <c r="N164" s="31" t="str">
        <f aca="false">IF(AND($R164="Yes",D164&lt;'Headline figures'!$C$9),"Yes","No")</f>
        <v>No</v>
      </c>
      <c r="O164" s="31" t="str">
        <f aca="false">IF(AND($R164="Yes",L164&gt;='Headline figures'!$C$10),"Yes","No")</f>
        <v>No</v>
      </c>
      <c r="P164" s="31" t="str">
        <f aca="false">IF(AND($R164="Yes",M164&gt;'Headline figures'!$C$8),"Yes","No")</f>
        <v>Yes</v>
      </c>
      <c r="Q164" s="31" t="str">
        <f aca="false">IF(AND(N164="Yes",O164="Yes",P164="Yes"),"Yes","No")</f>
        <v>No</v>
      </c>
      <c r="R164" s="46" t="s">
        <v>104</v>
      </c>
      <c r="S164" s="46" t="s">
        <v>105</v>
      </c>
      <c r="T164" s="45" t="str">
        <f aca="false">IF(N164="Yes",M164,"")</f>
        <v/>
      </c>
      <c r="U164" s="45" t="n">
        <f aca="false">IF(AND($R164="Yes",H164="95% or above"),M164,"")</f>
        <v>9.4</v>
      </c>
    </row>
    <row r="165" customFormat="false" ht="15" hidden="false" customHeight="true" outlineLevel="0" collapsed="false">
      <c r="A165" s="40" t="n">
        <v>161</v>
      </c>
      <c r="B165" s="40" t="s">
        <v>438</v>
      </c>
      <c r="C165" s="40" t="s">
        <v>140</v>
      </c>
      <c r="D165" s="41" t="n">
        <v>1.01</v>
      </c>
      <c r="E165" s="42" t="n">
        <v>2036</v>
      </c>
      <c r="F165" s="42" t="n">
        <v>2046</v>
      </c>
      <c r="G165" s="22" t="n">
        <f aca="false">E165-F165</f>
        <v>-10</v>
      </c>
      <c r="H165" s="40" t="s">
        <v>72</v>
      </c>
      <c r="I165" s="40" t="s">
        <v>439</v>
      </c>
      <c r="J165" s="51" t="s">
        <v>218</v>
      </c>
      <c r="K165" s="51" t="s">
        <v>218</v>
      </c>
      <c r="L165" s="52" t="s">
        <v>218</v>
      </c>
      <c r="M165" s="53" t="s">
        <v>218</v>
      </c>
      <c r="N165" s="15" t="str">
        <f aca="false">IF(AND($R165="Yes",D165&lt;'Headline figures'!$C$9),"Yes","No")</f>
        <v>No</v>
      </c>
      <c r="O165" s="15" t="str">
        <f aca="false">IF(AND($R165="Yes",L165&gt;='Headline figures'!$C$10),"Yes","No")</f>
        <v>No</v>
      </c>
      <c r="P165" s="15" t="str">
        <f aca="false">IF(AND($R165="Yes",M165&gt;'Headline figures'!$C$8),"Yes","No")</f>
        <v>No</v>
      </c>
      <c r="Q165" s="15" t="str">
        <f aca="false">IF(AND(N165="Yes",O165="Yes",P165="Yes"),"Yes","No")</f>
        <v>No</v>
      </c>
      <c r="R165" s="40" t="s">
        <v>219</v>
      </c>
      <c r="S165" s="40" t="s">
        <v>220</v>
      </c>
      <c r="T165" s="45" t="str">
        <f aca="false">IF(N165="Yes",M165,"")</f>
        <v/>
      </c>
      <c r="U165" s="45" t="str">
        <f aca="false">IF(AND($R165="Yes",H165="95% or above"),M165,"")</f>
        <v/>
      </c>
    </row>
    <row r="166" customFormat="false" ht="15" hidden="false" customHeight="true" outlineLevel="0" collapsed="false">
      <c r="A166" s="46" t="n">
        <v>162</v>
      </c>
      <c r="B166" s="46" t="s">
        <v>440</v>
      </c>
      <c r="C166" s="46" t="s">
        <v>107</v>
      </c>
      <c r="D166" s="47" t="n">
        <v>1.02</v>
      </c>
      <c r="E166" s="48" t="n">
        <v>2840</v>
      </c>
      <c r="F166" s="48" t="n">
        <v>2909</v>
      </c>
      <c r="G166" s="33" t="n">
        <f aca="false">E166-F166</f>
        <v>-69</v>
      </c>
      <c r="H166" s="46" t="s">
        <v>72</v>
      </c>
      <c r="I166" s="46" t="s">
        <v>441</v>
      </c>
      <c r="J166" s="48" t="n">
        <v>16440</v>
      </c>
      <c r="K166" s="48" t="n">
        <v>47570</v>
      </c>
      <c r="L166" s="49" t="n">
        <v>0.346</v>
      </c>
      <c r="M166" s="50" t="n">
        <v>10.66</v>
      </c>
      <c r="N166" s="31" t="str">
        <f aca="false">IF(AND($R166="Yes",D166&lt;'Headline figures'!$C$9),"Yes","No")</f>
        <v>No</v>
      </c>
      <c r="O166" s="31" t="str">
        <f aca="false">IF(AND($R166="Yes",L166&gt;='Headline figures'!$C$10),"Yes","No")</f>
        <v>No</v>
      </c>
      <c r="P166" s="31" t="str">
        <f aca="false">IF(AND($R166="Yes",M166&gt;'Headline figures'!$C$8),"Yes","No")</f>
        <v>Yes</v>
      </c>
      <c r="Q166" s="31" t="str">
        <f aca="false">IF(AND(N166="Yes",O166="Yes",P166="Yes"),"Yes","No")</f>
        <v>No</v>
      </c>
      <c r="R166" s="46" t="s">
        <v>104</v>
      </c>
      <c r="S166" s="46" t="s">
        <v>105</v>
      </c>
      <c r="T166" s="45" t="str">
        <f aca="false">IF(N166="Yes",M166,"")</f>
        <v/>
      </c>
      <c r="U166" s="45" t="n">
        <f aca="false">IF(AND($R166="Yes",H166="95% or above"),M166,"")</f>
        <v>10.66</v>
      </c>
    </row>
    <row r="167" customFormat="false" ht="15" hidden="false" customHeight="true" outlineLevel="0" collapsed="false">
      <c r="A167" s="40" t="n">
        <v>163</v>
      </c>
      <c r="B167" s="40" t="s">
        <v>442</v>
      </c>
      <c r="C167" s="40" t="s">
        <v>140</v>
      </c>
      <c r="D167" s="41" t="n">
        <v>1.02</v>
      </c>
      <c r="E167" s="42" t="n">
        <v>1935</v>
      </c>
      <c r="F167" s="42" t="n">
        <v>1968</v>
      </c>
      <c r="G167" s="22" t="n">
        <f aca="false">E167-F167</f>
        <v>-33</v>
      </c>
      <c r="H167" s="40" t="s">
        <v>72</v>
      </c>
      <c r="I167" s="40" t="s">
        <v>443</v>
      </c>
      <c r="J167" s="42" t="n">
        <v>0</v>
      </c>
      <c r="K167" s="42" t="n">
        <v>4700</v>
      </c>
      <c r="L167" s="43" t="n">
        <v>0</v>
      </c>
      <c r="M167" s="44" t="n">
        <v>8.34</v>
      </c>
      <c r="N167" s="15" t="str">
        <f aca="false">IF(AND($R167="Yes",D167&lt;'Headline figures'!$C$9),"Yes","No")</f>
        <v>No</v>
      </c>
      <c r="O167" s="15" t="str">
        <f aca="false">IF(AND($R167="Yes",L167&gt;='Headline figures'!$C$10),"Yes","No")</f>
        <v>No</v>
      </c>
      <c r="P167" s="15" t="str">
        <f aca="false">IF(AND($R167="Yes",M167&gt;'Headline figures'!$C$8),"Yes","No")</f>
        <v>Yes</v>
      </c>
      <c r="Q167" s="15" t="str">
        <f aca="false">IF(AND(N167="Yes",O167="Yes",P167="Yes"),"Yes","No")</f>
        <v>No</v>
      </c>
      <c r="R167" s="40" t="s">
        <v>104</v>
      </c>
      <c r="S167" s="40" t="s">
        <v>105</v>
      </c>
      <c r="T167" s="45" t="str">
        <f aca="false">IF(N167="Yes",M167,"")</f>
        <v/>
      </c>
      <c r="U167" s="45" t="n">
        <f aca="false">IF(AND($R167="Yes",H167="95% or above"),M167,"")</f>
        <v>8.34</v>
      </c>
    </row>
    <row r="168" customFormat="false" ht="15" hidden="false" customHeight="true" outlineLevel="0" collapsed="false">
      <c r="A168" s="46" t="n">
        <v>164</v>
      </c>
      <c r="B168" s="46" t="s">
        <v>444</v>
      </c>
      <c r="C168" s="46" t="s">
        <v>110</v>
      </c>
      <c r="D168" s="47" t="n">
        <v>1.02</v>
      </c>
      <c r="E168" s="48" t="n">
        <v>1856</v>
      </c>
      <c r="F168" s="48" t="n">
        <v>1901</v>
      </c>
      <c r="G168" s="33" t="n">
        <f aca="false">E168-F168</f>
        <v>-45</v>
      </c>
      <c r="H168" s="46" t="s">
        <v>72</v>
      </c>
      <c r="I168" s="46" t="s">
        <v>445</v>
      </c>
      <c r="J168" s="48" t="n">
        <v>22620</v>
      </c>
      <c r="K168" s="48" t="n">
        <v>27090</v>
      </c>
      <c r="L168" s="49" t="n">
        <v>0.835</v>
      </c>
      <c r="M168" s="50" t="n">
        <v>10.99</v>
      </c>
      <c r="N168" s="31" t="str">
        <f aca="false">IF(AND($R168="Yes",D168&lt;'Headline figures'!$C$9),"Yes","No")</f>
        <v>No</v>
      </c>
      <c r="O168" s="31" t="str">
        <f aca="false">IF(AND($R168="Yes",L168&gt;='Headline figures'!$C$10),"Yes","No")</f>
        <v>Yes</v>
      </c>
      <c r="P168" s="31" t="str">
        <f aca="false">IF(AND($R168="Yes",M168&gt;'Headline figures'!$C$8),"Yes","No")</f>
        <v>Yes</v>
      </c>
      <c r="Q168" s="31" t="str">
        <f aca="false">IF(AND(N168="Yes",O168="Yes",P168="Yes"),"Yes","No")</f>
        <v>No</v>
      </c>
      <c r="R168" s="46" t="s">
        <v>104</v>
      </c>
      <c r="S168" s="46" t="s">
        <v>105</v>
      </c>
      <c r="T168" s="45" t="str">
        <f aca="false">IF(N168="Yes",M168,"")</f>
        <v/>
      </c>
      <c r="U168" s="45" t="n">
        <f aca="false">IF(AND($R168="Yes",H168="95% or above"),M168,"")</f>
        <v>10.99</v>
      </c>
    </row>
    <row r="169" customFormat="false" ht="15" hidden="false" customHeight="true" outlineLevel="0" collapsed="false">
      <c r="A169" s="40" t="n">
        <v>165</v>
      </c>
      <c r="B169" s="40" t="s">
        <v>446</v>
      </c>
      <c r="C169" s="40" t="s">
        <v>110</v>
      </c>
      <c r="D169" s="41" t="n">
        <v>1.02</v>
      </c>
      <c r="E169" s="42" t="n">
        <v>1384</v>
      </c>
      <c r="F169" s="42" t="n">
        <v>1411</v>
      </c>
      <c r="G169" s="22" t="n">
        <f aca="false">E169-F169</f>
        <v>-27</v>
      </c>
      <c r="H169" s="40" t="s">
        <v>72</v>
      </c>
      <c r="I169" s="40" t="s">
        <v>447</v>
      </c>
      <c r="J169" s="42" t="n">
        <v>8770</v>
      </c>
      <c r="K169" s="42" t="n">
        <v>12920</v>
      </c>
      <c r="L169" s="43" t="n">
        <v>0.679</v>
      </c>
      <c r="M169" s="44" t="n">
        <v>11.09</v>
      </c>
      <c r="N169" s="15" t="str">
        <f aca="false">IF(AND($R169="Yes",D169&lt;'Headline figures'!$C$9),"Yes","No")</f>
        <v>No</v>
      </c>
      <c r="O169" s="15" t="str">
        <f aca="false">IF(AND($R169="Yes",L169&gt;='Headline figures'!$C$10),"Yes","No")</f>
        <v>Yes</v>
      </c>
      <c r="P169" s="15" t="str">
        <f aca="false">IF(AND($R169="Yes",M169&gt;'Headline figures'!$C$8),"Yes","No")</f>
        <v>Yes</v>
      </c>
      <c r="Q169" s="15" t="str">
        <f aca="false">IF(AND(N169="Yes",O169="Yes",P169="Yes"),"Yes","No")</f>
        <v>No</v>
      </c>
      <c r="R169" s="40" t="s">
        <v>104</v>
      </c>
      <c r="S169" s="40" t="s">
        <v>105</v>
      </c>
      <c r="T169" s="45" t="str">
        <f aca="false">IF(N169="Yes",M169,"")</f>
        <v/>
      </c>
      <c r="U169" s="45" t="n">
        <f aca="false">IF(AND($R169="Yes",H169="95% or above"),M169,"")</f>
        <v>11.09</v>
      </c>
    </row>
    <row r="170" customFormat="false" ht="15" hidden="false" customHeight="true" outlineLevel="0" collapsed="false">
      <c r="A170" s="46" t="n">
        <v>166</v>
      </c>
      <c r="B170" s="46" t="s">
        <v>448</v>
      </c>
      <c r="C170" s="46" t="s">
        <v>140</v>
      </c>
      <c r="D170" s="47" t="n">
        <v>1.03</v>
      </c>
      <c r="E170" s="48" t="n">
        <v>1078</v>
      </c>
      <c r="F170" s="48" t="n">
        <v>1111</v>
      </c>
      <c r="G170" s="33" t="n">
        <f aca="false">E170-F170</f>
        <v>-33</v>
      </c>
      <c r="H170" s="46" t="s">
        <v>72</v>
      </c>
      <c r="I170" s="46" t="s">
        <v>449</v>
      </c>
      <c r="J170" s="48" t="n">
        <v>0</v>
      </c>
      <c r="K170" s="48" t="n">
        <v>91290</v>
      </c>
      <c r="L170" s="49" t="n">
        <v>0</v>
      </c>
      <c r="M170" s="50" t="n">
        <v>8.39</v>
      </c>
      <c r="N170" s="31" t="str">
        <f aca="false">IF(AND($R170="Yes",D170&lt;'Headline figures'!$C$9),"Yes","No")</f>
        <v>No</v>
      </c>
      <c r="O170" s="31" t="str">
        <f aca="false">IF(AND($R170="Yes",L170&gt;='Headline figures'!$C$10),"Yes","No")</f>
        <v>No</v>
      </c>
      <c r="P170" s="31" t="str">
        <f aca="false">IF(AND($R170="Yes",M170&gt;'Headline figures'!$C$8),"Yes","No")</f>
        <v>Yes</v>
      </c>
      <c r="Q170" s="31" t="str">
        <f aca="false">IF(AND(N170="Yes",O170="Yes",P170="Yes"),"Yes","No")</f>
        <v>No</v>
      </c>
      <c r="R170" s="46" t="s">
        <v>104</v>
      </c>
      <c r="S170" s="46" t="s">
        <v>105</v>
      </c>
      <c r="T170" s="45" t="str">
        <f aca="false">IF(N170="Yes",M170,"")</f>
        <v/>
      </c>
      <c r="U170" s="45" t="n">
        <f aca="false">IF(AND($R170="Yes",H170="95% or above"),M170,"")</f>
        <v>8.39</v>
      </c>
    </row>
    <row r="171" customFormat="false" ht="15" hidden="false" customHeight="true" outlineLevel="0" collapsed="false">
      <c r="A171" s="40" t="n">
        <v>167</v>
      </c>
      <c r="B171" s="40" t="s">
        <v>450</v>
      </c>
      <c r="C171" s="40" t="s">
        <v>135</v>
      </c>
      <c r="D171" s="41" t="n">
        <v>1.03</v>
      </c>
      <c r="E171" s="42" t="n">
        <v>1482</v>
      </c>
      <c r="F171" s="42" t="n">
        <v>1530</v>
      </c>
      <c r="G171" s="22" t="n">
        <f aca="false">E171-F171</f>
        <v>-48</v>
      </c>
      <c r="H171" s="40" t="s">
        <v>72</v>
      </c>
      <c r="I171" s="40" t="s">
        <v>451</v>
      </c>
      <c r="J171" s="42" t="n">
        <v>8740</v>
      </c>
      <c r="K171" s="42" t="n">
        <v>66350</v>
      </c>
      <c r="L171" s="43" t="n">
        <v>0.132</v>
      </c>
      <c r="M171" s="44" t="n">
        <v>8.89</v>
      </c>
      <c r="N171" s="15" t="str">
        <f aca="false">IF(AND($R171="Yes",D171&lt;'Headline figures'!$C$9),"Yes","No")</f>
        <v>No</v>
      </c>
      <c r="O171" s="15" t="str">
        <f aca="false">IF(AND($R171="Yes",L171&gt;='Headline figures'!$C$10),"Yes","No")</f>
        <v>No</v>
      </c>
      <c r="P171" s="15" t="str">
        <f aca="false">IF(AND($R171="Yes",M171&gt;'Headline figures'!$C$8),"Yes","No")</f>
        <v>Yes</v>
      </c>
      <c r="Q171" s="15" t="str">
        <f aca="false">IF(AND(N171="Yes",O171="Yes",P171="Yes"),"Yes","No")</f>
        <v>No</v>
      </c>
      <c r="R171" s="40" t="s">
        <v>104</v>
      </c>
      <c r="S171" s="40" t="s">
        <v>105</v>
      </c>
      <c r="T171" s="45" t="str">
        <f aca="false">IF(N171="Yes",M171,"")</f>
        <v/>
      </c>
      <c r="U171" s="45" t="n">
        <f aca="false">IF(AND($R171="Yes",H171="95% or above"),M171,"")</f>
        <v>8.89</v>
      </c>
    </row>
    <row r="172" customFormat="false" ht="15" hidden="false" customHeight="true" outlineLevel="0" collapsed="false">
      <c r="A172" s="46" t="n">
        <v>168</v>
      </c>
      <c r="B172" s="46" t="s">
        <v>452</v>
      </c>
      <c r="C172" s="46" t="s">
        <v>110</v>
      </c>
      <c r="D172" s="47" t="n">
        <v>1.04</v>
      </c>
      <c r="E172" s="48" t="n">
        <v>1715</v>
      </c>
      <c r="F172" s="48" t="n">
        <v>1778</v>
      </c>
      <c r="G172" s="33" t="n">
        <f aca="false">E172-F172</f>
        <v>-63</v>
      </c>
      <c r="H172" s="46" t="s">
        <v>72</v>
      </c>
      <c r="I172" s="46" t="s">
        <v>453</v>
      </c>
      <c r="J172" s="48" t="n">
        <v>3840</v>
      </c>
      <c r="K172" s="48" t="n">
        <v>10940</v>
      </c>
      <c r="L172" s="49" t="n">
        <v>0.351</v>
      </c>
      <c r="M172" s="50" t="n">
        <v>9.13</v>
      </c>
      <c r="N172" s="31" t="str">
        <f aca="false">IF(AND($R172="Yes",D172&lt;'Headline figures'!$C$9),"Yes","No")</f>
        <v>No</v>
      </c>
      <c r="O172" s="31" t="str">
        <f aca="false">IF(AND($R172="Yes",L172&gt;='Headline figures'!$C$10),"Yes","No")</f>
        <v>No</v>
      </c>
      <c r="P172" s="31" t="str">
        <f aca="false">IF(AND($R172="Yes",M172&gt;'Headline figures'!$C$8),"Yes","No")</f>
        <v>Yes</v>
      </c>
      <c r="Q172" s="31" t="str">
        <f aca="false">IF(AND(N172="Yes",O172="Yes",P172="Yes"),"Yes","No")</f>
        <v>No</v>
      </c>
      <c r="R172" s="46" t="s">
        <v>104</v>
      </c>
      <c r="S172" s="46" t="s">
        <v>105</v>
      </c>
      <c r="T172" s="45" t="str">
        <f aca="false">IF(N172="Yes",M172,"")</f>
        <v/>
      </c>
      <c r="U172" s="45" t="n">
        <f aca="false">IF(AND($R172="Yes",H172="95% or above"),M172,"")</f>
        <v>9.13</v>
      </c>
    </row>
    <row r="173" customFormat="false" ht="15" hidden="false" customHeight="true" outlineLevel="0" collapsed="false">
      <c r="A173" s="40" t="n">
        <v>169</v>
      </c>
      <c r="B173" s="40" t="s">
        <v>454</v>
      </c>
      <c r="C173" s="40" t="s">
        <v>110</v>
      </c>
      <c r="D173" s="41" t="n">
        <v>1.04</v>
      </c>
      <c r="E173" s="42" t="n">
        <v>3008</v>
      </c>
      <c r="F173" s="42" t="n">
        <v>3124</v>
      </c>
      <c r="G173" s="22" t="n">
        <f aca="false">E173-F173</f>
        <v>-116</v>
      </c>
      <c r="H173" s="40" t="s">
        <v>72</v>
      </c>
      <c r="I173" s="40" t="s">
        <v>455</v>
      </c>
      <c r="J173" s="42" t="n">
        <v>20</v>
      </c>
      <c r="K173" s="42" t="n">
        <v>33400</v>
      </c>
      <c r="L173" s="43" t="n">
        <v>0.001</v>
      </c>
      <c r="M173" s="44" t="n">
        <v>10.94</v>
      </c>
      <c r="N173" s="15" t="str">
        <f aca="false">IF(AND($R173="Yes",D173&lt;'Headline figures'!$C$9),"Yes","No")</f>
        <v>No</v>
      </c>
      <c r="O173" s="15" t="str">
        <f aca="false">IF(AND($R173="Yes",L173&gt;='Headline figures'!$C$10),"Yes","No")</f>
        <v>No</v>
      </c>
      <c r="P173" s="15" t="str">
        <f aca="false">IF(AND($R173="Yes",M173&gt;'Headline figures'!$C$8),"Yes","No")</f>
        <v>Yes</v>
      </c>
      <c r="Q173" s="15" t="str">
        <f aca="false">IF(AND(N173="Yes",O173="Yes",P173="Yes"),"Yes","No")</f>
        <v>No</v>
      </c>
      <c r="R173" s="40" t="s">
        <v>104</v>
      </c>
      <c r="S173" s="40" t="s">
        <v>105</v>
      </c>
      <c r="T173" s="45" t="str">
        <f aca="false">IF(N173="Yes",M173,"")</f>
        <v/>
      </c>
      <c r="U173" s="45" t="n">
        <f aca="false">IF(AND($R173="Yes",H173="95% or above"),M173,"")</f>
        <v>10.94</v>
      </c>
    </row>
    <row r="174" customFormat="false" ht="15" hidden="false" customHeight="true" outlineLevel="0" collapsed="false">
      <c r="A174" s="46" t="n">
        <v>170</v>
      </c>
      <c r="B174" s="46" t="s">
        <v>456</v>
      </c>
      <c r="C174" s="46" t="s">
        <v>110</v>
      </c>
      <c r="D174" s="47" t="n">
        <v>1.04</v>
      </c>
      <c r="E174" s="48" t="n">
        <v>1701</v>
      </c>
      <c r="F174" s="48" t="n">
        <v>1771</v>
      </c>
      <c r="G174" s="33" t="n">
        <f aca="false">E174-F174</f>
        <v>-70</v>
      </c>
      <c r="H174" s="46" t="s">
        <v>72</v>
      </c>
      <c r="I174" s="46" t="s">
        <v>457</v>
      </c>
      <c r="J174" s="48" t="n">
        <v>1610</v>
      </c>
      <c r="K174" s="48" t="n">
        <v>71440</v>
      </c>
      <c r="L174" s="49" t="n">
        <v>0.023</v>
      </c>
      <c r="M174" s="50" t="n">
        <v>9.88</v>
      </c>
      <c r="N174" s="31" t="str">
        <f aca="false">IF(AND($R174="Yes",D174&lt;'Headline figures'!$C$9),"Yes","No")</f>
        <v>No</v>
      </c>
      <c r="O174" s="31" t="str">
        <f aca="false">IF(AND($R174="Yes",L174&gt;='Headline figures'!$C$10),"Yes","No")</f>
        <v>No</v>
      </c>
      <c r="P174" s="31" t="str">
        <f aca="false">IF(AND($R174="Yes",M174&gt;'Headline figures'!$C$8),"Yes","No")</f>
        <v>Yes</v>
      </c>
      <c r="Q174" s="31" t="str">
        <f aca="false">IF(AND(N174="Yes",O174="Yes",P174="Yes"),"Yes","No")</f>
        <v>No</v>
      </c>
      <c r="R174" s="46" t="s">
        <v>104</v>
      </c>
      <c r="S174" s="46" t="s">
        <v>105</v>
      </c>
      <c r="T174" s="45" t="str">
        <f aca="false">IF(N174="Yes",M174,"")</f>
        <v/>
      </c>
      <c r="U174" s="45" t="n">
        <f aca="false">IF(AND($R174="Yes",H174="95% or above"),M174,"")</f>
        <v>9.88</v>
      </c>
    </row>
    <row r="175" customFormat="false" ht="15" hidden="false" customHeight="true" outlineLevel="0" collapsed="false">
      <c r="A175" s="40" t="n">
        <v>171</v>
      </c>
      <c r="B175" s="40" t="s">
        <v>458</v>
      </c>
      <c r="C175" s="40" t="s">
        <v>149</v>
      </c>
      <c r="D175" s="41" t="n">
        <v>1.04</v>
      </c>
      <c r="E175" s="42" t="n">
        <v>5719</v>
      </c>
      <c r="F175" s="42" t="n">
        <v>5948</v>
      </c>
      <c r="G175" s="22" t="n">
        <f aca="false">E175-F175</f>
        <v>-229</v>
      </c>
      <c r="H175" s="40" t="s">
        <v>72</v>
      </c>
      <c r="I175" s="40" t="s">
        <v>459</v>
      </c>
      <c r="J175" s="42" t="n">
        <v>0</v>
      </c>
      <c r="K175" s="42" t="n">
        <v>138040</v>
      </c>
      <c r="L175" s="43" t="n">
        <v>0</v>
      </c>
      <c r="M175" s="44" t="n">
        <v>7.83</v>
      </c>
      <c r="N175" s="15" t="str">
        <f aca="false">IF(AND($R175="Yes",D175&lt;'Headline figures'!$C$9),"Yes","No")</f>
        <v>No</v>
      </c>
      <c r="O175" s="15" t="str">
        <f aca="false">IF(AND($R175="Yes",L175&gt;='Headline figures'!$C$10),"Yes","No")</f>
        <v>No</v>
      </c>
      <c r="P175" s="15" t="str">
        <f aca="false">IF(AND($R175="Yes",M175&gt;'Headline figures'!$C$8),"Yes","No")</f>
        <v>Yes</v>
      </c>
      <c r="Q175" s="15" t="str">
        <f aca="false">IF(AND(N175="Yes",O175="Yes",P175="Yes"),"Yes","No")</f>
        <v>No</v>
      </c>
      <c r="R175" s="40" t="s">
        <v>104</v>
      </c>
      <c r="S175" s="40" t="s">
        <v>105</v>
      </c>
      <c r="T175" s="45" t="str">
        <f aca="false">IF(N175="Yes",M175,"")</f>
        <v/>
      </c>
      <c r="U175" s="45" t="n">
        <f aca="false">IF(AND($R175="Yes",H175="95% or above"),M175,"")</f>
        <v>7.83</v>
      </c>
    </row>
    <row r="176" customFormat="false" ht="15" hidden="false" customHeight="true" outlineLevel="0" collapsed="false">
      <c r="A176" s="46" t="n">
        <v>172</v>
      </c>
      <c r="B176" s="46" t="s">
        <v>460</v>
      </c>
      <c r="C176" s="46" t="s">
        <v>107</v>
      </c>
      <c r="D176" s="47" t="n">
        <v>1.05</v>
      </c>
      <c r="E176" s="48" t="n">
        <v>5910</v>
      </c>
      <c r="F176" s="48" t="n">
        <v>6182</v>
      </c>
      <c r="G176" s="33" t="n">
        <f aca="false">E176-F176</f>
        <v>-272</v>
      </c>
      <c r="H176" s="46" t="s">
        <v>72</v>
      </c>
      <c r="I176" s="46" t="s">
        <v>461</v>
      </c>
      <c r="J176" s="48" t="n">
        <v>26920</v>
      </c>
      <c r="K176" s="48" t="n">
        <v>71570</v>
      </c>
      <c r="L176" s="49" t="n">
        <v>0.376</v>
      </c>
      <c r="M176" s="50" t="n">
        <v>9.68</v>
      </c>
      <c r="N176" s="31" t="str">
        <f aca="false">IF(AND($R176="Yes",D176&lt;'Headline figures'!$C$9),"Yes","No")</f>
        <v>No</v>
      </c>
      <c r="O176" s="31" t="str">
        <f aca="false">IF(AND($R176="Yes",L176&gt;='Headline figures'!$C$10),"Yes","No")</f>
        <v>No</v>
      </c>
      <c r="P176" s="31" t="str">
        <f aca="false">IF(AND($R176="Yes",M176&gt;'Headline figures'!$C$8),"Yes","No")</f>
        <v>Yes</v>
      </c>
      <c r="Q176" s="31" t="str">
        <f aca="false">IF(AND(N176="Yes",O176="Yes",P176="Yes"),"Yes","No")</f>
        <v>No</v>
      </c>
      <c r="R176" s="46" t="s">
        <v>104</v>
      </c>
      <c r="S176" s="46" t="s">
        <v>105</v>
      </c>
      <c r="T176" s="45" t="str">
        <f aca="false">IF(N176="Yes",M176,"")</f>
        <v/>
      </c>
      <c r="U176" s="45" t="n">
        <f aca="false">IF(AND($R176="Yes",H176="95% or above"),M176,"")</f>
        <v>9.68</v>
      </c>
    </row>
    <row r="177" customFormat="false" ht="15" hidden="false" customHeight="true" outlineLevel="0" collapsed="false">
      <c r="A177" s="40" t="n">
        <v>173</v>
      </c>
      <c r="B177" s="40" t="s">
        <v>462</v>
      </c>
      <c r="C177" s="40" t="s">
        <v>195</v>
      </c>
      <c r="D177" s="41" t="n">
        <v>1.05</v>
      </c>
      <c r="E177" s="42" t="n">
        <v>1271</v>
      </c>
      <c r="F177" s="42" t="n">
        <v>1340</v>
      </c>
      <c r="G177" s="22" t="n">
        <f aca="false">E177-F177</f>
        <v>-69</v>
      </c>
      <c r="H177" s="40" t="s">
        <v>72</v>
      </c>
      <c r="I177" s="40" t="s">
        <v>463</v>
      </c>
      <c r="J177" s="42" t="n">
        <v>8510</v>
      </c>
      <c r="K177" s="42" t="n">
        <v>14230</v>
      </c>
      <c r="L177" s="43" t="n">
        <v>0.598</v>
      </c>
      <c r="M177" s="44" t="n">
        <v>4.87</v>
      </c>
      <c r="N177" s="15" t="str">
        <f aca="false">IF(AND($R177="Yes",D177&lt;'Headline figures'!$C$9),"Yes","No")</f>
        <v>No</v>
      </c>
      <c r="O177" s="15" t="str">
        <f aca="false">IF(AND($R177="Yes",L177&gt;='Headline figures'!$C$10),"Yes","No")</f>
        <v>Yes</v>
      </c>
      <c r="P177" s="15" t="str">
        <f aca="false">IF(AND($R177="Yes",M177&gt;'Headline figures'!$C$8),"Yes","No")</f>
        <v>No</v>
      </c>
      <c r="Q177" s="15" t="str">
        <f aca="false">IF(AND(N177="Yes",O177="Yes",P177="Yes"),"Yes","No")</f>
        <v>No</v>
      </c>
      <c r="R177" s="40" t="s">
        <v>104</v>
      </c>
      <c r="S177" s="40" t="s">
        <v>105</v>
      </c>
      <c r="T177" s="45" t="str">
        <f aca="false">IF(N177="Yes",M177,"")</f>
        <v/>
      </c>
      <c r="U177" s="45" t="n">
        <f aca="false">IF(AND($R177="Yes",H177="95% or above"),M177,"")</f>
        <v>4.87</v>
      </c>
    </row>
    <row r="178" customFormat="false" ht="15" hidden="false" customHeight="true" outlineLevel="0" collapsed="false">
      <c r="A178" s="46" t="n">
        <v>174</v>
      </c>
      <c r="B178" s="46" t="s">
        <v>464</v>
      </c>
      <c r="C178" s="46" t="s">
        <v>102</v>
      </c>
      <c r="D178" s="47" t="n">
        <v>1.05</v>
      </c>
      <c r="E178" s="48" t="n">
        <v>5842</v>
      </c>
      <c r="F178" s="48" t="n">
        <v>6131</v>
      </c>
      <c r="G178" s="33" t="n">
        <f aca="false">E178-F178</f>
        <v>-289</v>
      </c>
      <c r="H178" s="46" t="s">
        <v>72</v>
      </c>
      <c r="I178" s="46" t="s">
        <v>465</v>
      </c>
      <c r="J178" s="48" t="n">
        <v>2190</v>
      </c>
      <c r="K178" s="48" t="n">
        <v>8650</v>
      </c>
      <c r="L178" s="49" t="n">
        <v>0.253</v>
      </c>
      <c r="M178" s="50" t="n">
        <v>10.62</v>
      </c>
      <c r="N178" s="31" t="str">
        <f aca="false">IF(AND($R178="Yes",D178&lt;'Headline figures'!$C$9),"Yes","No")</f>
        <v>No</v>
      </c>
      <c r="O178" s="31" t="str">
        <f aca="false">IF(AND($R178="Yes",L178&gt;='Headline figures'!$C$10),"Yes","No")</f>
        <v>No</v>
      </c>
      <c r="P178" s="31" t="str">
        <f aca="false">IF(AND($R178="Yes",M178&gt;'Headline figures'!$C$8),"Yes","No")</f>
        <v>Yes</v>
      </c>
      <c r="Q178" s="31" t="str">
        <f aca="false">IF(AND(N178="Yes",O178="Yes",P178="Yes"),"Yes","No")</f>
        <v>No</v>
      </c>
      <c r="R178" s="46" t="s">
        <v>104</v>
      </c>
      <c r="S178" s="46" t="s">
        <v>105</v>
      </c>
      <c r="T178" s="45" t="str">
        <f aca="false">IF(N178="Yes",M178,"")</f>
        <v/>
      </c>
      <c r="U178" s="45" t="n">
        <f aca="false">IF(AND($R178="Yes",H178="95% or above"),M178,"")</f>
        <v>10.62</v>
      </c>
    </row>
    <row r="179" customFormat="false" ht="15" hidden="false" customHeight="true" outlineLevel="0" collapsed="false">
      <c r="A179" s="40" t="n">
        <v>175</v>
      </c>
      <c r="B179" s="40" t="s">
        <v>466</v>
      </c>
      <c r="C179" s="40" t="s">
        <v>102</v>
      </c>
      <c r="D179" s="41" t="n">
        <v>1.06</v>
      </c>
      <c r="E179" s="42" t="n">
        <v>2410</v>
      </c>
      <c r="F179" s="42" t="n">
        <v>2561</v>
      </c>
      <c r="G179" s="22" t="n">
        <f aca="false">E179-F179</f>
        <v>-151</v>
      </c>
      <c r="H179" s="40" t="s">
        <v>72</v>
      </c>
      <c r="I179" s="40" t="s">
        <v>467</v>
      </c>
      <c r="J179" s="42" t="n">
        <v>1090</v>
      </c>
      <c r="K179" s="42" t="n">
        <v>5050</v>
      </c>
      <c r="L179" s="43" t="n">
        <v>0.216</v>
      </c>
      <c r="M179" s="44" t="n">
        <v>14.03</v>
      </c>
      <c r="N179" s="15" t="str">
        <f aca="false">IF(AND($R179="Yes",D179&lt;'Headline figures'!$C$9),"Yes","No")</f>
        <v>No</v>
      </c>
      <c r="O179" s="15" t="str">
        <f aca="false">IF(AND($R179="Yes",L179&gt;='Headline figures'!$C$10),"Yes","No")</f>
        <v>No</v>
      </c>
      <c r="P179" s="15" t="str">
        <f aca="false">IF(AND($R179="Yes",M179&gt;'Headline figures'!$C$8),"Yes","No")</f>
        <v>Yes</v>
      </c>
      <c r="Q179" s="15" t="str">
        <f aca="false">IF(AND(N179="Yes",O179="Yes",P179="Yes"),"Yes","No")</f>
        <v>No</v>
      </c>
      <c r="R179" s="40" t="s">
        <v>104</v>
      </c>
      <c r="S179" s="40" t="s">
        <v>105</v>
      </c>
      <c r="T179" s="45" t="str">
        <f aca="false">IF(N179="Yes",M179,"")</f>
        <v/>
      </c>
      <c r="U179" s="45" t="n">
        <f aca="false">IF(AND($R179="Yes",H179="95% or above"),M179,"")</f>
        <v>14.03</v>
      </c>
    </row>
    <row r="180" customFormat="false" ht="15" hidden="false" customHeight="true" outlineLevel="0" collapsed="false">
      <c r="A180" s="46" t="n">
        <v>176</v>
      </c>
      <c r="B180" s="46" t="s">
        <v>468</v>
      </c>
      <c r="C180" s="46" t="s">
        <v>204</v>
      </c>
      <c r="D180" s="47" t="n">
        <v>1.07</v>
      </c>
      <c r="E180" s="48" t="n">
        <v>1624</v>
      </c>
      <c r="F180" s="48" t="n">
        <v>1732</v>
      </c>
      <c r="G180" s="33" t="n">
        <f aca="false">E180-F180</f>
        <v>-108</v>
      </c>
      <c r="H180" s="46" t="s">
        <v>72</v>
      </c>
      <c r="I180" s="46" t="s">
        <v>469</v>
      </c>
      <c r="J180" s="48" t="n">
        <v>0</v>
      </c>
      <c r="K180" s="48" t="n">
        <v>7160</v>
      </c>
      <c r="L180" s="49" t="n">
        <v>0</v>
      </c>
      <c r="M180" s="50" t="n">
        <v>4.12</v>
      </c>
      <c r="N180" s="31" t="str">
        <f aca="false">IF(AND($R180="Yes",D180&lt;'Headline figures'!$C$9),"Yes","No")</f>
        <v>No</v>
      </c>
      <c r="O180" s="31" t="str">
        <f aca="false">IF(AND($R180="Yes",L180&gt;='Headline figures'!$C$10),"Yes","No")</f>
        <v>No</v>
      </c>
      <c r="P180" s="31" t="str">
        <f aca="false">IF(AND($R180="Yes",M180&gt;'Headline figures'!$C$8),"Yes","No")</f>
        <v>No</v>
      </c>
      <c r="Q180" s="31" t="str">
        <f aca="false">IF(AND(N180="Yes",O180="Yes",P180="Yes"),"Yes","No")</f>
        <v>No</v>
      </c>
      <c r="R180" s="46" t="s">
        <v>104</v>
      </c>
      <c r="S180" s="46" t="s">
        <v>105</v>
      </c>
      <c r="T180" s="45" t="str">
        <f aca="false">IF(N180="Yes",M180,"")</f>
        <v/>
      </c>
      <c r="U180" s="45" t="n">
        <f aca="false">IF(AND($R180="Yes",H180="95% or above"),M180,"")</f>
        <v>4.12</v>
      </c>
    </row>
    <row r="181" customFormat="false" ht="15" hidden="false" customHeight="true" outlineLevel="0" collapsed="false">
      <c r="A181" s="40" t="n">
        <v>177</v>
      </c>
      <c r="B181" s="40" t="s">
        <v>470</v>
      </c>
      <c r="C181" s="40" t="s">
        <v>110</v>
      </c>
      <c r="D181" s="41" t="n">
        <v>1.08</v>
      </c>
      <c r="E181" s="42" t="n">
        <v>1779</v>
      </c>
      <c r="F181" s="42" t="n">
        <v>1926</v>
      </c>
      <c r="G181" s="22" t="n">
        <f aca="false">E181-F181</f>
        <v>-147</v>
      </c>
      <c r="H181" s="40" t="s">
        <v>72</v>
      </c>
      <c r="I181" s="40" t="s">
        <v>471</v>
      </c>
      <c r="J181" s="42" t="n">
        <v>0</v>
      </c>
      <c r="K181" s="42" t="n">
        <v>31530</v>
      </c>
      <c r="L181" s="43" t="n">
        <v>0</v>
      </c>
      <c r="M181" s="44" t="n">
        <v>7.77</v>
      </c>
      <c r="N181" s="15" t="str">
        <f aca="false">IF(AND($R181="Yes",D181&lt;'Headline figures'!$C$9),"Yes","No")</f>
        <v>No</v>
      </c>
      <c r="O181" s="15" t="str">
        <f aca="false">IF(AND($R181="Yes",L181&gt;='Headline figures'!$C$10),"Yes","No")</f>
        <v>No</v>
      </c>
      <c r="P181" s="15" t="str">
        <f aca="false">IF(AND($R181="Yes",M181&gt;'Headline figures'!$C$8),"Yes","No")</f>
        <v>Yes</v>
      </c>
      <c r="Q181" s="15" t="str">
        <f aca="false">IF(AND(N181="Yes",O181="Yes",P181="Yes"),"Yes","No")</f>
        <v>No</v>
      </c>
      <c r="R181" s="40" t="s">
        <v>104</v>
      </c>
      <c r="S181" s="40" t="s">
        <v>105</v>
      </c>
      <c r="T181" s="45" t="str">
        <f aca="false">IF(N181="Yes",M181,"")</f>
        <v/>
      </c>
      <c r="U181" s="45" t="n">
        <f aca="false">IF(AND($R181="Yes",H181="95% or above"),M181,"")</f>
        <v>7.77</v>
      </c>
    </row>
    <row r="182" customFormat="false" ht="15" hidden="false" customHeight="true" outlineLevel="0" collapsed="false">
      <c r="A182" s="46" t="n">
        <v>178</v>
      </c>
      <c r="B182" s="46" t="s">
        <v>472</v>
      </c>
      <c r="C182" s="46" t="s">
        <v>149</v>
      </c>
      <c r="D182" s="47" t="n">
        <v>1.08</v>
      </c>
      <c r="E182" s="48" t="n">
        <v>5444</v>
      </c>
      <c r="F182" s="48" t="n">
        <v>5863</v>
      </c>
      <c r="G182" s="33" t="n">
        <f aca="false">E182-F182</f>
        <v>-419</v>
      </c>
      <c r="H182" s="46" t="s">
        <v>72</v>
      </c>
      <c r="I182" s="46" t="s">
        <v>473</v>
      </c>
      <c r="J182" s="48" t="n">
        <v>740</v>
      </c>
      <c r="K182" s="48" t="n">
        <v>7460</v>
      </c>
      <c r="L182" s="49" t="n">
        <v>0.099</v>
      </c>
      <c r="M182" s="50" t="n">
        <v>5.74</v>
      </c>
      <c r="N182" s="31" t="str">
        <f aca="false">IF(AND($R182="Yes",D182&lt;'Headline figures'!$C$9),"Yes","No")</f>
        <v>No</v>
      </c>
      <c r="O182" s="31" t="str">
        <f aca="false">IF(AND($R182="Yes",L182&gt;='Headline figures'!$C$10),"Yes","No")</f>
        <v>No</v>
      </c>
      <c r="P182" s="31" t="str">
        <f aca="false">IF(AND($R182="Yes",M182&gt;'Headline figures'!$C$8),"Yes","No")</f>
        <v>No</v>
      </c>
      <c r="Q182" s="31" t="str">
        <f aca="false">IF(AND(N182="Yes",O182="Yes",P182="Yes"),"Yes","No")</f>
        <v>No</v>
      </c>
      <c r="R182" s="46" t="s">
        <v>104</v>
      </c>
      <c r="S182" s="46" t="s">
        <v>105</v>
      </c>
      <c r="T182" s="45" t="str">
        <f aca="false">IF(N182="Yes",M182,"")</f>
        <v/>
      </c>
      <c r="U182" s="45" t="n">
        <f aca="false">IF(AND($R182="Yes",H182="95% or above"),M182,"")</f>
        <v>5.74</v>
      </c>
    </row>
    <row r="183" customFormat="false" ht="15" hidden="false" customHeight="true" outlineLevel="0" collapsed="false">
      <c r="A183" s="40" t="n">
        <v>179</v>
      </c>
      <c r="B183" s="40" t="s">
        <v>474</v>
      </c>
      <c r="C183" s="40" t="s">
        <v>107</v>
      </c>
      <c r="D183" s="41" t="n">
        <v>1.08</v>
      </c>
      <c r="E183" s="42" t="n">
        <v>2051</v>
      </c>
      <c r="F183" s="42" t="n">
        <v>2218</v>
      </c>
      <c r="G183" s="22" t="n">
        <f aca="false">E183-F183</f>
        <v>-167</v>
      </c>
      <c r="H183" s="40" t="s">
        <v>72</v>
      </c>
      <c r="I183" s="40" t="s">
        <v>475</v>
      </c>
      <c r="J183" s="42" t="n">
        <v>3810</v>
      </c>
      <c r="K183" s="42" t="n">
        <v>64120</v>
      </c>
      <c r="L183" s="43" t="n">
        <v>0.059</v>
      </c>
      <c r="M183" s="44" t="n">
        <v>11.7</v>
      </c>
      <c r="N183" s="15" t="str">
        <f aca="false">IF(AND($R183="Yes",D183&lt;'Headline figures'!$C$9),"Yes","No")</f>
        <v>No</v>
      </c>
      <c r="O183" s="15" t="str">
        <f aca="false">IF(AND($R183="Yes",L183&gt;='Headline figures'!$C$10),"Yes","No")</f>
        <v>No</v>
      </c>
      <c r="P183" s="15" t="str">
        <f aca="false">IF(AND($R183="Yes",M183&gt;'Headline figures'!$C$8),"Yes","No")</f>
        <v>Yes</v>
      </c>
      <c r="Q183" s="15" t="str">
        <f aca="false">IF(AND(N183="Yes",O183="Yes",P183="Yes"),"Yes","No")</f>
        <v>No</v>
      </c>
      <c r="R183" s="40" t="s">
        <v>104</v>
      </c>
      <c r="S183" s="40" t="s">
        <v>105</v>
      </c>
      <c r="T183" s="45" t="str">
        <f aca="false">IF(N183="Yes",M183,"")</f>
        <v/>
      </c>
      <c r="U183" s="45" t="n">
        <f aca="false">IF(AND($R183="Yes",H183="95% or above"),M183,"")</f>
        <v>11.7</v>
      </c>
    </row>
    <row r="184" customFormat="false" ht="15" hidden="false" customHeight="true" outlineLevel="0" collapsed="false">
      <c r="A184" s="46" t="n">
        <v>180</v>
      </c>
      <c r="B184" s="46" t="s">
        <v>476</v>
      </c>
      <c r="C184" s="46" t="s">
        <v>149</v>
      </c>
      <c r="D184" s="47" t="n">
        <v>1.08</v>
      </c>
      <c r="E184" s="48" t="n">
        <v>5580</v>
      </c>
      <c r="F184" s="48" t="n">
        <v>6016</v>
      </c>
      <c r="G184" s="33" t="n">
        <f aca="false">E184-F184</f>
        <v>-436</v>
      </c>
      <c r="H184" s="46" t="s">
        <v>72</v>
      </c>
      <c r="I184" s="46" t="s">
        <v>477</v>
      </c>
      <c r="J184" s="48" t="n">
        <v>0</v>
      </c>
      <c r="K184" s="48" t="n">
        <v>98660</v>
      </c>
      <c r="L184" s="49" t="n">
        <v>0</v>
      </c>
      <c r="M184" s="50" t="n">
        <v>7.27</v>
      </c>
      <c r="N184" s="31" t="str">
        <f aca="false">IF(AND($R184="Yes",D184&lt;'Headline figures'!$C$9),"Yes","No")</f>
        <v>No</v>
      </c>
      <c r="O184" s="31" t="str">
        <f aca="false">IF(AND($R184="Yes",L184&gt;='Headline figures'!$C$10),"Yes","No")</f>
        <v>No</v>
      </c>
      <c r="P184" s="31" t="str">
        <f aca="false">IF(AND($R184="Yes",M184&gt;'Headline figures'!$C$8),"Yes","No")</f>
        <v>No</v>
      </c>
      <c r="Q184" s="31" t="str">
        <f aca="false">IF(AND(N184="Yes",O184="Yes",P184="Yes"),"Yes","No")</f>
        <v>No</v>
      </c>
      <c r="R184" s="46" t="s">
        <v>104</v>
      </c>
      <c r="S184" s="46" t="s">
        <v>105</v>
      </c>
      <c r="T184" s="45" t="str">
        <f aca="false">IF(N184="Yes",M184,"")</f>
        <v/>
      </c>
      <c r="U184" s="45" t="n">
        <f aca="false">IF(AND($R184="Yes",H184="95% or above"),M184,"")</f>
        <v>7.27</v>
      </c>
    </row>
    <row r="185" customFormat="false" ht="15" hidden="false" customHeight="true" outlineLevel="0" collapsed="false">
      <c r="A185" s="40" t="n">
        <v>181</v>
      </c>
      <c r="B185" s="40" t="s">
        <v>478</v>
      </c>
      <c r="C185" s="40" t="s">
        <v>149</v>
      </c>
      <c r="D185" s="41" t="n">
        <v>1.09</v>
      </c>
      <c r="E185" s="42" t="n">
        <v>1162</v>
      </c>
      <c r="F185" s="42" t="n">
        <v>1262</v>
      </c>
      <c r="G185" s="22" t="n">
        <f aca="false">E185-F185</f>
        <v>-100</v>
      </c>
      <c r="H185" s="40" t="s">
        <v>72</v>
      </c>
      <c r="I185" s="40" t="s">
        <v>479</v>
      </c>
      <c r="J185" s="42" t="n">
        <v>4900</v>
      </c>
      <c r="K185" s="42" t="n">
        <v>8010</v>
      </c>
      <c r="L185" s="43" t="n">
        <v>0.612</v>
      </c>
      <c r="M185" s="44" t="n">
        <v>7.74</v>
      </c>
      <c r="N185" s="15" t="str">
        <f aca="false">IF(AND($R185="Yes",D185&lt;'Headline figures'!$C$9),"Yes","No")</f>
        <v>No</v>
      </c>
      <c r="O185" s="15" t="str">
        <f aca="false">IF(AND($R185="Yes",L185&gt;='Headline figures'!$C$10),"Yes","No")</f>
        <v>Yes</v>
      </c>
      <c r="P185" s="15" t="str">
        <f aca="false">IF(AND($R185="Yes",M185&gt;'Headline figures'!$C$8),"Yes","No")</f>
        <v>Yes</v>
      </c>
      <c r="Q185" s="15" t="str">
        <f aca="false">IF(AND(N185="Yes",O185="Yes",P185="Yes"),"Yes","No")</f>
        <v>No</v>
      </c>
      <c r="R185" s="40" t="s">
        <v>104</v>
      </c>
      <c r="S185" s="40" t="s">
        <v>105</v>
      </c>
      <c r="T185" s="45" t="str">
        <f aca="false">IF(N185="Yes",M185,"")</f>
        <v/>
      </c>
      <c r="U185" s="45" t="n">
        <f aca="false">IF(AND($R185="Yes",H185="95% or above"),M185,"")</f>
        <v>7.74</v>
      </c>
    </row>
    <row r="186" customFormat="false" ht="15" hidden="false" customHeight="true" outlineLevel="0" collapsed="false">
      <c r="A186" s="46" t="n">
        <v>182</v>
      </c>
      <c r="B186" s="46" t="s">
        <v>480</v>
      </c>
      <c r="C186" s="46" t="s">
        <v>107</v>
      </c>
      <c r="D186" s="47" t="n">
        <v>1.09</v>
      </c>
      <c r="E186" s="48" t="n">
        <v>2762</v>
      </c>
      <c r="F186" s="48" t="n">
        <v>2999</v>
      </c>
      <c r="G186" s="33" t="n">
        <f aca="false">E186-F186</f>
        <v>-237</v>
      </c>
      <c r="H186" s="46" t="s">
        <v>72</v>
      </c>
      <c r="I186" s="46" t="s">
        <v>481</v>
      </c>
      <c r="J186" s="48" t="n">
        <v>0</v>
      </c>
      <c r="K186" s="48" t="n">
        <v>33230</v>
      </c>
      <c r="L186" s="49" t="n">
        <v>0</v>
      </c>
      <c r="M186" s="50" t="n">
        <v>8.44</v>
      </c>
      <c r="N186" s="31" t="str">
        <f aca="false">IF(AND($R186="Yes",D186&lt;'Headline figures'!$C$9),"Yes","No")</f>
        <v>No</v>
      </c>
      <c r="O186" s="31" t="str">
        <f aca="false">IF(AND($R186="Yes",L186&gt;='Headline figures'!$C$10),"Yes","No")</f>
        <v>No</v>
      </c>
      <c r="P186" s="31" t="str">
        <f aca="false">IF(AND($R186="Yes",M186&gt;'Headline figures'!$C$8),"Yes","No")</f>
        <v>Yes</v>
      </c>
      <c r="Q186" s="31" t="str">
        <f aca="false">IF(AND(N186="Yes",O186="Yes",P186="Yes"),"Yes","No")</f>
        <v>No</v>
      </c>
      <c r="R186" s="46" t="s">
        <v>104</v>
      </c>
      <c r="S186" s="46" t="s">
        <v>105</v>
      </c>
      <c r="T186" s="45" t="str">
        <f aca="false">IF(N186="Yes",M186,"")</f>
        <v/>
      </c>
      <c r="U186" s="45" t="n">
        <f aca="false">IF(AND($R186="Yes",H186="95% or above"),M186,"")</f>
        <v>8.44</v>
      </c>
    </row>
    <row r="187" customFormat="false" ht="15" hidden="false" customHeight="true" outlineLevel="0" collapsed="false">
      <c r="A187" s="40" t="n">
        <v>183</v>
      </c>
      <c r="B187" s="40" t="s">
        <v>482</v>
      </c>
      <c r="C187" s="40" t="s">
        <v>107</v>
      </c>
      <c r="D187" s="41" t="n">
        <v>1.1</v>
      </c>
      <c r="E187" s="42" t="n">
        <v>1002</v>
      </c>
      <c r="F187" s="42" t="n">
        <v>1107</v>
      </c>
      <c r="G187" s="22" t="n">
        <f aca="false">E187-F187</f>
        <v>-105</v>
      </c>
      <c r="H187" s="40" t="s">
        <v>72</v>
      </c>
      <c r="I187" s="40" t="s">
        <v>483</v>
      </c>
      <c r="J187" s="42" t="n">
        <v>13290</v>
      </c>
      <c r="K187" s="42" t="n">
        <v>15310</v>
      </c>
      <c r="L187" s="43" t="n">
        <v>0.868</v>
      </c>
      <c r="M187" s="44" t="n">
        <v>12.88</v>
      </c>
      <c r="N187" s="15" t="str">
        <f aca="false">IF(AND($R187="Yes",D187&lt;'Headline figures'!$C$9),"Yes","No")</f>
        <v>No</v>
      </c>
      <c r="O187" s="15" t="str">
        <f aca="false">IF(AND($R187="Yes",L187&gt;='Headline figures'!$C$10),"Yes","No")</f>
        <v>Yes</v>
      </c>
      <c r="P187" s="15" t="str">
        <f aca="false">IF(AND($R187="Yes",M187&gt;'Headline figures'!$C$8),"Yes","No")</f>
        <v>Yes</v>
      </c>
      <c r="Q187" s="15" t="str">
        <f aca="false">IF(AND(N187="Yes",O187="Yes",P187="Yes"),"Yes","No")</f>
        <v>No</v>
      </c>
      <c r="R187" s="40" t="s">
        <v>104</v>
      </c>
      <c r="S187" s="40" t="s">
        <v>105</v>
      </c>
      <c r="T187" s="45" t="str">
        <f aca="false">IF(N187="Yes",M187,"")</f>
        <v/>
      </c>
      <c r="U187" s="45" t="n">
        <f aca="false">IF(AND($R187="Yes",H187="95% or above"),M187,"")</f>
        <v>12.88</v>
      </c>
    </row>
    <row r="188" customFormat="false" ht="15" hidden="false" customHeight="true" outlineLevel="0" collapsed="false">
      <c r="A188" s="46" t="n">
        <v>184</v>
      </c>
      <c r="B188" s="46" t="s">
        <v>484</v>
      </c>
      <c r="C188" s="46" t="s">
        <v>107</v>
      </c>
      <c r="D188" s="47" t="n">
        <v>1.1</v>
      </c>
      <c r="E188" s="48" t="n">
        <v>1362</v>
      </c>
      <c r="F188" s="48" t="n">
        <v>1492</v>
      </c>
      <c r="G188" s="33" t="n">
        <f aca="false">E188-F188</f>
        <v>-130</v>
      </c>
      <c r="H188" s="46" t="s">
        <v>72</v>
      </c>
      <c r="I188" s="46" t="s">
        <v>485</v>
      </c>
      <c r="J188" s="48" t="n">
        <v>2830</v>
      </c>
      <c r="K188" s="48" t="n">
        <v>5150</v>
      </c>
      <c r="L188" s="49" t="n">
        <v>0.55</v>
      </c>
      <c r="M188" s="50" t="n">
        <v>10.84</v>
      </c>
      <c r="N188" s="31" t="str">
        <f aca="false">IF(AND($R188="Yes",D188&lt;'Headline figures'!$C$9),"Yes","No")</f>
        <v>No</v>
      </c>
      <c r="O188" s="31" t="str">
        <f aca="false">IF(AND($R188="Yes",L188&gt;='Headline figures'!$C$10),"Yes","No")</f>
        <v>Yes</v>
      </c>
      <c r="P188" s="31" t="str">
        <f aca="false">IF(AND($R188="Yes",M188&gt;'Headline figures'!$C$8),"Yes","No")</f>
        <v>Yes</v>
      </c>
      <c r="Q188" s="31" t="str">
        <f aca="false">IF(AND(N188="Yes",O188="Yes",P188="Yes"),"Yes","No")</f>
        <v>No</v>
      </c>
      <c r="R188" s="46" t="s">
        <v>104</v>
      </c>
      <c r="S188" s="46" t="s">
        <v>105</v>
      </c>
      <c r="T188" s="45" t="str">
        <f aca="false">IF(N188="Yes",M188,"")</f>
        <v/>
      </c>
      <c r="U188" s="45" t="n">
        <f aca="false">IF(AND($R188="Yes",H188="95% or above"),M188,"")</f>
        <v>10.84</v>
      </c>
    </row>
    <row r="189" customFormat="false" ht="15" hidden="false" customHeight="true" outlineLevel="0" collapsed="false">
      <c r="A189" s="40" t="n">
        <v>185</v>
      </c>
      <c r="B189" s="40" t="s">
        <v>486</v>
      </c>
      <c r="C189" s="40" t="s">
        <v>107</v>
      </c>
      <c r="D189" s="41" t="n">
        <v>1.1</v>
      </c>
      <c r="E189" s="42" t="n">
        <v>2420</v>
      </c>
      <c r="F189" s="42" t="n">
        <v>2650</v>
      </c>
      <c r="G189" s="22" t="n">
        <f aca="false">E189-F189</f>
        <v>-230</v>
      </c>
      <c r="H189" s="40" t="s">
        <v>72</v>
      </c>
      <c r="I189" s="40" t="s">
        <v>487</v>
      </c>
      <c r="J189" s="42" t="n">
        <v>12830</v>
      </c>
      <c r="K189" s="42" t="n">
        <v>34220</v>
      </c>
      <c r="L189" s="43" t="n">
        <v>0.375</v>
      </c>
      <c r="M189" s="44" t="n">
        <v>10.74</v>
      </c>
      <c r="N189" s="15" t="str">
        <f aca="false">IF(AND($R189="Yes",D189&lt;'Headline figures'!$C$9),"Yes","No")</f>
        <v>No</v>
      </c>
      <c r="O189" s="15" t="str">
        <f aca="false">IF(AND($R189="Yes",L189&gt;='Headline figures'!$C$10),"Yes","No")</f>
        <v>No</v>
      </c>
      <c r="P189" s="15" t="str">
        <f aca="false">IF(AND($R189="Yes",M189&gt;'Headline figures'!$C$8),"Yes","No")</f>
        <v>Yes</v>
      </c>
      <c r="Q189" s="15" t="str">
        <f aca="false">IF(AND(N189="Yes",O189="Yes",P189="Yes"),"Yes","No")</f>
        <v>No</v>
      </c>
      <c r="R189" s="40" t="s">
        <v>104</v>
      </c>
      <c r="S189" s="40" t="s">
        <v>105</v>
      </c>
      <c r="T189" s="45" t="str">
        <f aca="false">IF(N189="Yes",M189,"")</f>
        <v/>
      </c>
      <c r="U189" s="45" t="n">
        <f aca="false">IF(AND($R189="Yes",H189="95% or above"),M189,"")</f>
        <v>10.74</v>
      </c>
    </row>
    <row r="190" customFormat="false" ht="15" hidden="false" customHeight="true" outlineLevel="0" collapsed="false">
      <c r="A190" s="46" t="n">
        <v>186</v>
      </c>
      <c r="B190" s="46" t="s">
        <v>488</v>
      </c>
      <c r="C190" s="46" t="s">
        <v>107</v>
      </c>
      <c r="D190" s="47" t="n">
        <v>1.11</v>
      </c>
      <c r="E190" s="48" t="n">
        <v>1075</v>
      </c>
      <c r="F190" s="48" t="n">
        <v>1191</v>
      </c>
      <c r="G190" s="33" t="n">
        <f aca="false">E190-F190</f>
        <v>-116</v>
      </c>
      <c r="H190" s="46" t="s">
        <v>72</v>
      </c>
      <c r="I190" s="46" t="s">
        <v>489</v>
      </c>
      <c r="J190" s="48" t="n">
        <v>11820</v>
      </c>
      <c r="K190" s="48" t="n">
        <v>16710</v>
      </c>
      <c r="L190" s="49" t="n">
        <v>0.707</v>
      </c>
      <c r="M190" s="50" t="n">
        <v>11.06</v>
      </c>
      <c r="N190" s="31" t="str">
        <f aca="false">IF(AND($R190="Yes",D190&lt;'Headline figures'!$C$9),"Yes","No")</f>
        <v>No</v>
      </c>
      <c r="O190" s="31" t="str">
        <f aca="false">IF(AND($R190="Yes",L190&gt;='Headline figures'!$C$10),"Yes","No")</f>
        <v>Yes</v>
      </c>
      <c r="P190" s="31" t="str">
        <f aca="false">IF(AND($R190="Yes",M190&gt;'Headline figures'!$C$8),"Yes","No")</f>
        <v>Yes</v>
      </c>
      <c r="Q190" s="31" t="str">
        <f aca="false">IF(AND(N190="Yes",O190="Yes",P190="Yes"),"Yes","No")</f>
        <v>No</v>
      </c>
      <c r="R190" s="46" t="s">
        <v>104</v>
      </c>
      <c r="S190" s="46" t="s">
        <v>105</v>
      </c>
      <c r="T190" s="45" t="str">
        <f aca="false">IF(N190="Yes",M190,"")</f>
        <v/>
      </c>
      <c r="U190" s="45" t="n">
        <f aca="false">IF(AND($R190="Yes",H190="95% or above"),M190,"")</f>
        <v>11.06</v>
      </c>
    </row>
    <row r="191" customFormat="false" ht="15" hidden="false" customHeight="true" outlineLevel="0" collapsed="false">
      <c r="A191" s="40" t="n">
        <v>187</v>
      </c>
      <c r="B191" s="40" t="s">
        <v>490</v>
      </c>
      <c r="C191" s="40" t="s">
        <v>107</v>
      </c>
      <c r="D191" s="41" t="n">
        <v>1.11</v>
      </c>
      <c r="E191" s="42" t="n">
        <v>5902</v>
      </c>
      <c r="F191" s="42" t="n">
        <v>6565</v>
      </c>
      <c r="G191" s="22" t="n">
        <f aca="false">E191-F191</f>
        <v>-663</v>
      </c>
      <c r="H191" s="40" t="s">
        <v>72</v>
      </c>
      <c r="I191" s="40" t="s">
        <v>491</v>
      </c>
      <c r="J191" s="42" t="n">
        <v>0</v>
      </c>
      <c r="K191" s="42" t="n">
        <v>55210</v>
      </c>
      <c r="L191" s="43" t="n">
        <v>0</v>
      </c>
      <c r="M191" s="44" t="n">
        <v>8.09</v>
      </c>
      <c r="N191" s="15" t="str">
        <f aca="false">IF(AND($R191="Yes",D191&lt;'Headline figures'!$C$9),"Yes","No")</f>
        <v>No</v>
      </c>
      <c r="O191" s="15" t="str">
        <f aca="false">IF(AND($R191="Yes",L191&gt;='Headline figures'!$C$10),"Yes","No")</f>
        <v>No</v>
      </c>
      <c r="P191" s="15" t="str">
        <f aca="false">IF(AND($R191="Yes",M191&gt;'Headline figures'!$C$8),"Yes","No")</f>
        <v>Yes</v>
      </c>
      <c r="Q191" s="15" t="str">
        <f aca="false">IF(AND(N191="Yes",O191="Yes",P191="Yes"),"Yes","No")</f>
        <v>No</v>
      </c>
      <c r="R191" s="40" t="s">
        <v>104</v>
      </c>
      <c r="S191" s="40" t="s">
        <v>105</v>
      </c>
      <c r="T191" s="45" t="str">
        <f aca="false">IF(N191="Yes",M191,"")</f>
        <v/>
      </c>
      <c r="U191" s="45" t="n">
        <f aca="false">IF(AND($R191="Yes",H191="95% or above"),M191,"")</f>
        <v>8.09</v>
      </c>
    </row>
    <row r="192" customFormat="false" ht="15" hidden="false" customHeight="true" outlineLevel="0" collapsed="false">
      <c r="A192" s="46" t="n">
        <v>188</v>
      </c>
      <c r="B192" s="46" t="s">
        <v>492</v>
      </c>
      <c r="C192" s="46" t="s">
        <v>107</v>
      </c>
      <c r="D192" s="47" t="n">
        <v>1.11</v>
      </c>
      <c r="E192" s="48" t="n">
        <v>5902</v>
      </c>
      <c r="F192" s="48" t="n">
        <v>6565</v>
      </c>
      <c r="G192" s="33" t="n">
        <f aca="false">E192-F192</f>
        <v>-663</v>
      </c>
      <c r="H192" s="46" t="s">
        <v>72</v>
      </c>
      <c r="I192" s="46" t="s">
        <v>493</v>
      </c>
      <c r="J192" s="48" t="n">
        <v>0</v>
      </c>
      <c r="K192" s="48" t="n">
        <v>3900</v>
      </c>
      <c r="L192" s="49" t="n">
        <v>0</v>
      </c>
      <c r="M192" s="50" t="n">
        <v>6.51</v>
      </c>
      <c r="N192" s="31" t="str">
        <f aca="false">IF(AND($R192="Yes",D192&lt;'Headline figures'!$C$9),"Yes","No")</f>
        <v>No</v>
      </c>
      <c r="O192" s="31" t="str">
        <f aca="false">IF(AND($R192="Yes",L192&gt;='Headline figures'!$C$10),"Yes","No")</f>
        <v>No</v>
      </c>
      <c r="P192" s="31" t="str">
        <f aca="false">IF(AND($R192="Yes",M192&gt;'Headline figures'!$C$8),"Yes","No")</f>
        <v>No</v>
      </c>
      <c r="Q192" s="31" t="str">
        <f aca="false">IF(AND(N192="Yes",O192="Yes",P192="Yes"),"Yes","No")</f>
        <v>No</v>
      </c>
      <c r="R192" s="46" t="s">
        <v>104</v>
      </c>
      <c r="S192" s="46" t="s">
        <v>105</v>
      </c>
      <c r="T192" s="45" t="str">
        <f aca="false">IF(N192="Yes",M192,"")</f>
        <v/>
      </c>
      <c r="U192" s="45" t="n">
        <f aca="false">IF(AND($R192="Yes",H192="95% or above"),M192,"")</f>
        <v>6.51</v>
      </c>
    </row>
    <row r="193" customFormat="false" ht="15" hidden="false" customHeight="true" outlineLevel="0" collapsed="false">
      <c r="A193" s="40" t="n">
        <v>189</v>
      </c>
      <c r="B193" s="40" t="s">
        <v>494</v>
      </c>
      <c r="C193" s="40" t="s">
        <v>107</v>
      </c>
      <c r="D193" s="41" t="n">
        <v>1.11</v>
      </c>
      <c r="E193" s="42" t="n">
        <v>5902</v>
      </c>
      <c r="F193" s="42" t="n">
        <v>6565</v>
      </c>
      <c r="G193" s="22" t="n">
        <f aca="false">E193-F193</f>
        <v>-663</v>
      </c>
      <c r="H193" s="40" t="s">
        <v>72</v>
      </c>
      <c r="I193" s="40" t="s">
        <v>495</v>
      </c>
      <c r="J193" s="42" t="n">
        <v>0</v>
      </c>
      <c r="K193" s="42" t="n">
        <v>90760</v>
      </c>
      <c r="L193" s="43" t="n">
        <v>0</v>
      </c>
      <c r="M193" s="44" t="n">
        <v>8.1</v>
      </c>
      <c r="N193" s="15" t="str">
        <f aca="false">IF(AND($R193="Yes",D193&lt;'Headline figures'!$C$9),"Yes","No")</f>
        <v>No</v>
      </c>
      <c r="O193" s="15" t="str">
        <f aca="false">IF(AND($R193="Yes",L193&gt;='Headline figures'!$C$10),"Yes","No")</f>
        <v>No</v>
      </c>
      <c r="P193" s="15" t="str">
        <f aca="false">IF(AND($R193="Yes",M193&gt;'Headline figures'!$C$8),"Yes","No")</f>
        <v>Yes</v>
      </c>
      <c r="Q193" s="15" t="str">
        <f aca="false">IF(AND(N193="Yes",O193="Yes",P193="Yes"),"Yes","No")</f>
        <v>No</v>
      </c>
      <c r="R193" s="40" t="s">
        <v>104</v>
      </c>
      <c r="S193" s="40" t="s">
        <v>105</v>
      </c>
      <c r="T193" s="45" t="str">
        <f aca="false">IF(N193="Yes",M193,"")</f>
        <v/>
      </c>
      <c r="U193" s="45" t="n">
        <f aca="false">IF(AND($R193="Yes",H193="95% or above"),M193,"")</f>
        <v>8.1</v>
      </c>
    </row>
    <row r="194" customFormat="false" ht="15" hidden="false" customHeight="true" outlineLevel="0" collapsed="false">
      <c r="A194" s="46" t="n">
        <v>190</v>
      </c>
      <c r="B194" s="46" t="s">
        <v>496</v>
      </c>
      <c r="C194" s="46" t="s">
        <v>204</v>
      </c>
      <c r="D194" s="47" t="n">
        <v>1.12</v>
      </c>
      <c r="E194" s="48" t="n">
        <v>2839</v>
      </c>
      <c r="F194" s="48" t="n">
        <v>3173</v>
      </c>
      <c r="G194" s="33" t="n">
        <f aca="false">E194-F194</f>
        <v>-334</v>
      </c>
      <c r="H194" s="46" t="s">
        <v>72</v>
      </c>
      <c r="I194" s="46" t="s">
        <v>497</v>
      </c>
      <c r="J194" s="48" t="n">
        <v>22890</v>
      </c>
      <c r="K194" s="48" t="n">
        <v>33860</v>
      </c>
      <c r="L194" s="49" t="n">
        <v>0.676</v>
      </c>
      <c r="M194" s="50" t="n">
        <v>5.58</v>
      </c>
      <c r="N194" s="31" t="str">
        <f aca="false">IF(AND($R194="Yes",D194&lt;'Headline figures'!$C$9),"Yes","No")</f>
        <v>No</v>
      </c>
      <c r="O194" s="31" t="str">
        <f aca="false">IF(AND($R194="Yes",L194&gt;='Headline figures'!$C$10),"Yes","No")</f>
        <v>Yes</v>
      </c>
      <c r="P194" s="31" t="str">
        <f aca="false">IF(AND($R194="Yes",M194&gt;'Headline figures'!$C$8),"Yes","No")</f>
        <v>No</v>
      </c>
      <c r="Q194" s="31" t="str">
        <f aca="false">IF(AND(N194="Yes",O194="Yes",P194="Yes"),"Yes","No")</f>
        <v>No</v>
      </c>
      <c r="R194" s="46" t="s">
        <v>104</v>
      </c>
      <c r="S194" s="46" t="s">
        <v>105</v>
      </c>
      <c r="T194" s="45" t="str">
        <f aca="false">IF(N194="Yes",M194,"")</f>
        <v/>
      </c>
      <c r="U194" s="45" t="n">
        <f aca="false">IF(AND($R194="Yes",H194="95% or above"),M194,"")</f>
        <v>5.58</v>
      </c>
    </row>
    <row r="195" customFormat="false" ht="15" hidden="false" customHeight="true" outlineLevel="0" collapsed="false">
      <c r="A195" s="40" t="n">
        <v>191</v>
      </c>
      <c r="B195" s="40" t="s">
        <v>498</v>
      </c>
      <c r="C195" s="40" t="s">
        <v>162</v>
      </c>
      <c r="D195" s="41" t="n">
        <v>1.14</v>
      </c>
      <c r="E195" s="42" t="n">
        <v>738</v>
      </c>
      <c r="F195" s="42" t="n">
        <v>844</v>
      </c>
      <c r="G195" s="22" t="n">
        <f aca="false">E195-F195</f>
        <v>-106</v>
      </c>
      <c r="H195" s="40" t="s">
        <v>72</v>
      </c>
      <c r="I195" s="40" t="s">
        <v>499</v>
      </c>
      <c r="J195" s="42" t="n">
        <v>5350</v>
      </c>
      <c r="K195" s="42" t="n">
        <v>9950</v>
      </c>
      <c r="L195" s="43" t="n">
        <v>0.538</v>
      </c>
      <c r="M195" s="44" t="n">
        <v>7.06</v>
      </c>
      <c r="N195" s="15" t="str">
        <f aca="false">IF(AND($R195="Yes",D195&lt;'Headline figures'!$C$9),"Yes","No")</f>
        <v>No</v>
      </c>
      <c r="O195" s="15" t="str">
        <f aca="false">IF(AND($R195="Yes",L195&gt;='Headline figures'!$C$10),"Yes","No")</f>
        <v>Yes</v>
      </c>
      <c r="P195" s="15" t="str">
        <f aca="false">IF(AND($R195="Yes",M195&gt;'Headline figures'!$C$8),"Yes","No")</f>
        <v>No</v>
      </c>
      <c r="Q195" s="15" t="str">
        <f aca="false">IF(AND(N195="Yes",O195="Yes",P195="Yes"),"Yes","No")</f>
        <v>No</v>
      </c>
      <c r="R195" s="40" t="s">
        <v>104</v>
      </c>
      <c r="S195" s="40" t="s">
        <v>105</v>
      </c>
      <c r="T195" s="45" t="str">
        <f aca="false">IF(N195="Yes",M195,"")</f>
        <v/>
      </c>
      <c r="U195" s="45" t="n">
        <f aca="false">IF(AND($R195="Yes",H195="95% or above"),M195,"")</f>
        <v>7.06</v>
      </c>
    </row>
    <row r="196" customFormat="false" ht="15" hidden="false" customHeight="true" outlineLevel="0" collapsed="false">
      <c r="A196" s="46" t="n">
        <v>192</v>
      </c>
      <c r="B196" s="46" t="s">
        <v>500</v>
      </c>
      <c r="C196" s="46" t="s">
        <v>110</v>
      </c>
      <c r="D196" s="47" t="n">
        <v>1.14</v>
      </c>
      <c r="E196" s="48" t="n">
        <v>1523</v>
      </c>
      <c r="F196" s="48" t="n">
        <v>1742</v>
      </c>
      <c r="G196" s="33" t="n">
        <f aca="false">E196-F196</f>
        <v>-219</v>
      </c>
      <c r="H196" s="46" t="s">
        <v>72</v>
      </c>
      <c r="I196" s="46" t="s">
        <v>501</v>
      </c>
      <c r="J196" s="48" t="n">
        <v>0</v>
      </c>
      <c r="K196" s="48" t="n">
        <v>70420</v>
      </c>
      <c r="L196" s="49" t="n">
        <v>0</v>
      </c>
      <c r="M196" s="50" t="n">
        <v>9.61</v>
      </c>
      <c r="N196" s="31" t="str">
        <f aca="false">IF(AND($R196="Yes",D196&lt;'Headline figures'!$C$9),"Yes","No")</f>
        <v>No</v>
      </c>
      <c r="O196" s="31" t="str">
        <f aca="false">IF(AND($R196="Yes",L196&gt;='Headline figures'!$C$10),"Yes","No")</f>
        <v>No</v>
      </c>
      <c r="P196" s="31" t="str">
        <f aca="false">IF(AND($R196="Yes",M196&gt;'Headline figures'!$C$8),"Yes","No")</f>
        <v>Yes</v>
      </c>
      <c r="Q196" s="31" t="str">
        <f aca="false">IF(AND(N196="Yes",O196="Yes",P196="Yes"),"Yes","No")</f>
        <v>No</v>
      </c>
      <c r="R196" s="46" t="s">
        <v>104</v>
      </c>
      <c r="S196" s="46" t="s">
        <v>105</v>
      </c>
      <c r="T196" s="45" t="str">
        <f aca="false">IF(N196="Yes",M196,"")</f>
        <v/>
      </c>
      <c r="U196" s="45" t="n">
        <f aca="false">IF(AND($R196="Yes",H196="95% or above"),M196,"")</f>
        <v>9.61</v>
      </c>
    </row>
    <row r="197" customFormat="false" ht="15" hidden="false" customHeight="true" outlineLevel="0" collapsed="false">
      <c r="A197" s="40" t="n">
        <v>193</v>
      </c>
      <c r="B197" s="40" t="s">
        <v>502</v>
      </c>
      <c r="C197" s="40" t="s">
        <v>135</v>
      </c>
      <c r="D197" s="41" t="n">
        <v>1.15</v>
      </c>
      <c r="E197" s="42" t="n">
        <v>771</v>
      </c>
      <c r="F197" s="42" t="n">
        <v>884</v>
      </c>
      <c r="G197" s="22" t="n">
        <f aca="false">E197-F197</f>
        <v>-113</v>
      </c>
      <c r="H197" s="40" t="s">
        <v>72</v>
      </c>
      <c r="I197" s="40" t="s">
        <v>503</v>
      </c>
      <c r="J197" s="42" t="n">
        <v>4720</v>
      </c>
      <c r="K197" s="42" t="n">
        <v>7890</v>
      </c>
      <c r="L197" s="43" t="n">
        <v>0.598</v>
      </c>
      <c r="M197" s="44" t="n">
        <v>6.28</v>
      </c>
      <c r="N197" s="15" t="str">
        <f aca="false">IF(AND($R197="Yes",D197&lt;'Headline figures'!$C$9),"Yes","No")</f>
        <v>No</v>
      </c>
      <c r="O197" s="15" t="str">
        <f aca="false">IF(AND($R197="Yes",L197&gt;='Headline figures'!$C$10),"Yes","No")</f>
        <v>Yes</v>
      </c>
      <c r="P197" s="15" t="str">
        <f aca="false">IF(AND($R197="Yes",M197&gt;'Headline figures'!$C$8),"Yes","No")</f>
        <v>No</v>
      </c>
      <c r="Q197" s="15" t="str">
        <f aca="false">IF(AND(N197="Yes",O197="Yes",P197="Yes"),"Yes","No")</f>
        <v>No</v>
      </c>
      <c r="R197" s="40" t="s">
        <v>104</v>
      </c>
      <c r="S197" s="40" t="s">
        <v>105</v>
      </c>
      <c r="T197" s="45" t="str">
        <f aca="false">IF(N197="Yes",M197,"")</f>
        <v/>
      </c>
      <c r="U197" s="45" t="n">
        <f aca="false">IF(AND($R197="Yes",H197="95% or above"),M197,"")</f>
        <v>6.28</v>
      </c>
    </row>
    <row r="198" customFormat="false" ht="15" hidden="false" customHeight="true" outlineLevel="0" collapsed="false">
      <c r="A198" s="46" t="n">
        <v>194</v>
      </c>
      <c r="B198" s="46" t="s">
        <v>504</v>
      </c>
      <c r="C198" s="46" t="s">
        <v>204</v>
      </c>
      <c r="D198" s="47" t="n">
        <v>1.15</v>
      </c>
      <c r="E198" s="48" t="n">
        <v>10151</v>
      </c>
      <c r="F198" s="48" t="n">
        <v>11690</v>
      </c>
      <c r="G198" s="33" t="n">
        <f aca="false">E198-F198</f>
        <v>-1539</v>
      </c>
      <c r="H198" s="46" t="s">
        <v>72</v>
      </c>
      <c r="I198" s="46" t="s">
        <v>505</v>
      </c>
      <c r="J198" s="48" t="n">
        <v>33840</v>
      </c>
      <c r="K198" s="48" t="n">
        <v>55170</v>
      </c>
      <c r="L198" s="49" t="n">
        <v>0.613</v>
      </c>
      <c r="M198" s="50" t="n">
        <v>6.48</v>
      </c>
      <c r="N198" s="31" t="str">
        <f aca="false">IF(AND($R198="Yes",D198&lt;'Headline figures'!$C$9),"Yes","No")</f>
        <v>No</v>
      </c>
      <c r="O198" s="31" t="str">
        <f aca="false">IF(AND($R198="Yes",L198&gt;='Headline figures'!$C$10),"Yes","No")</f>
        <v>Yes</v>
      </c>
      <c r="P198" s="31" t="str">
        <f aca="false">IF(AND($R198="Yes",M198&gt;'Headline figures'!$C$8),"Yes","No")</f>
        <v>No</v>
      </c>
      <c r="Q198" s="31" t="str">
        <f aca="false">IF(AND(N198="Yes",O198="Yes",P198="Yes"),"Yes","No")</f>
        <v>No</v>
      </c>
      <c r="R198" s="46" t="s">
        <v>104</v>
      </c>
      <c r="S198" s="46" t="s">
        <v>105</v>
      </c>
      <c r="T198" s="45" t="str">
        <f aca="false">IF(N198="Yes",M198,"")</f>
        <v/>
      </c>
      <c r="U198" s="45" t="n">
        <f aca="false">IF(AND($R198="Yes",H198="95% or above"),M198,"")</f>
        <v>6.48</v>
      </c>
    </row>
    <row r="199" customFormat="false" ht="15" hidden="false" customHeight="true" outlineLevel="0" collapsed="false">
      <c r="A199" s="40" t="n">
        <v>195</v>
      </c>
      <c r="B199" s="40" t="s">
        <v>506</v>
      </c>
      <c r="C199" s="40" t="s">
        <v>162</v>
      </c>
      <c r="D199" s="41" t="n">
        <v>1.15</v>
      </c>
      <c r="E199" s="42" t="n">
        <v>1212</v>
      </c>
      <c r="F199" s="42" t="n">
        <v>1395</v>
      </c>
      <c r="G199" s="22" t="n">
        <f aca="false">E199-F199</f>
        <v>-183</v>
      </c>
      <c r="H199" s="40" t="s">
        <v>72</v>
      </c>
      <c r="I199" s="40" t="s">
        <v>507</v>
      </c>
      <c r="J199" s="42" t="n">
        <v>6100</v>
      </c>
      <c r="K199" s="42" t="n">
        <v>14230</v>
      </c>
      <c r="L199" s="43" t="n">
        <v>0.428</v>
      </c>
      <c r="M199" s="44" t="n">
        <v>6.14</v>
      </c>
      <c r="N199" s="15" t="str">
        <f aca="false">IF(AND($R199="Yes",D199&lt;'Headline figures'!$C$9),"Yes","No")</f>
        <v>No</v>
      </c>
      <c r="O199" s="15" t="str">
        <f aca="false">IF(AND($R199="Yes",L199&gt;='Headline figures'!$C$10),"Yes","No")</f>
        <v>No</v>
      </c>
      <c r="P199" s="15" t="str">
        <f aca="false">IF(AND($R199="Yes",M199&gt;'Headline figures'!$C$8),"Yes","No")</f>
        <v>No</v>
      </c>
      <c r="Q199" s="15" t="str">
        <f aca="false">IF(AND(N199="Yes",O199="Yes",P199="Yes"),"Yes","No")</f>
        <v>No</v>
      </c>
      <c r="R199" s="40" t="s">
        <v>104</v>
      </c>
      <c r="S199" s="40" t="s">
        <v>105</v>
      </c>
      <c r="T199" s="45" t="str">
        <f aca="false">IF(N199="Yes",M199,"")</f>
        <v/>
      </c>
      <c r="U199" s="45" t="n">
        <f aca="false">IF(AND($R199="Yes",H199="95% or above"),M199,"")</f>
        <v>6.14</v>
      </c>
    </row>
    <row r="200" customFormat="false" ht="15" hidden="false" customHeight="true" outlineLevel="0" collapsed="false">
      <c r="A200" s="46" t="n">
        <v>196</v>
      </c>
      <c r="B200" s="46" t="s">
        <v>508</v>
      </c>
      <c r="C200" s="46" t="s">
        <v>107</v>
      </c>
      <c r="D200" s="47" t="n">
        <v>1.16</v>
      </c>
      <c r="E200" s="48" t="n">
        <v>1773</v>
      </c>
      <c r="F200" s="48" t="n">
        <v>2058</v>
      </c>
      <c r="G200" s="33" t="n">
        <f aca="false">E200-F200</f>
        <v>-285</v>
      </c>
      <c r="H200" s="46" t="s">
        <v>72</v>
      </c>
      <c r="I200" s="46" t="s">
        <v>509</v>
      </c>
      <c r="J200" s="48" t="n">
        <v>1900</v>
      </c>
      <c r="K200" s="48" t="n">
        <v>65120</v>
      </c>
      <c r="L200" s="49" t="n">
        <v>0.029</v>
      </c>
      <c r="M200" s="50" t="n">
        <v>9.97</v>
      </c>
      <c r="N200" s="31" t="str">
        <f aca="false">IF(AND($R200="Yes",D200&lt;'Headline figures'!$C$9),"Yes","No")</f>
        <v>No</v>
      </c>
      <c r="O200" s="31" t="str">
        <f aca="false">IF(AND($R200="Yes",L200&gt;='Headline figures'!$C$10),"Yes","No")</f>
        <v>No</v>
      </c>
      <c r="P200" s="31" t="str">
        <f aca="false">IF(AND($R200="Yes",M200&gt;'Headline figures'!$C$8),"Yes","No")</f>
        <v>Yes</v>
      </c>
      <c r="Q200" s="31" t="str">
        <f aca="false">IF(AND(N200="Yes",O200="Yes",P200="Yes"),"Yes","No")</f>
        <v>No</v>
      </c>
      <c r="R200" s="46" t="s">
        <v>104</v>
      </c>
      <c r="S200" s="46" t="s">
        <v>105</v>
      </c>
      <c r="T200" s="45" t="str">
        <f aca="false">IF(N200="Yes",M200,"")</f>
        <v/>
      </c>
      <c r="U200" s="45" t="n">
        <f aca="false">IF(AND($R200="Yes",H200="95% or above"),M200,"")</f>
        <v>9.97</v>
      </c>
    </row>
    <row r="201" customFormat="false" ht="15" hidden="false" customHeight="true" outlineLevel="0" collapsed="false">
      <c r="A201" s="40" t="n">
        <v>197</v>
      </c>
      <c r="B201" s="40" t="s">
        <v>510</v>
      </c>
      <c r="C201" s="40" t="s">
        <v>107</v>
      </c>
      <c r="D201" s="41" t="n">
        <v>1.17</v>
      </c>
      <c r="E201" s="42" t="n">
        <v>1591</v>
      </c>
      <c r="F201" s="42" t="n">
        <v>1865</v>
      </c>
      <c r="G201" s="22" t="n">
        <f aca="false">E201-F201</f>
        <v>-274</v>
      </c>
      <c r="H201" s="40" t="s">
        <v>72</v>
      </c>
      <c r="I201" s="40" t="s">
        <v>511</v>
      </c>
      <c r="J201" s="42" t="n">
        <v>0</v>
      </c>
      <c r="K201" s="42" t="n">
        <v>54640</v>
      </c>
      <c r="L201" s="43" t="n">
        <v>0</v>
      </c>
      <c r="M201" s="44" t="n">
        <v>7.4</v>
      </c>
      <c r="N201" s="15" t="str">
        <f aca="false">IF(AND($R201="Yes",D201&lt;'Headline figures'!$C$9),"Yes","No")</f>
        <v>No</v>
      </c>
      <c r="O201" s="15" t="str">
        <f aca="false">IF(AND($R201="Yes",L201&gt;='Headline figures'!$C$10),"Yes","No")</f>
        <v>No</v>
      </c>
      <c r="P201" s="15" t="str">
        <f aca="false">IF(AND($R201="Yes",M201&gt;'Headline figures'!$C$8),"Yes","No")</f>
        <v>No</v>
      </c>
      <c r="Q201" s="15" t="str">
        <f aca="false">IF(AND(N201="Yes",O201="Yes",P201="Yes"),"Yes","No")</f>
        <v>No</v>
      </c>
      <c r="R201" s="40" t="s">
        <v>104</v>
      </c>
      <c r="S201" s="40" t="s">
        <v>105</v>
      </c>
      <c r="T201" s="45" t="str">
        <f aca="false">IF(N201="Yes",M201,"")</f>
        <v/>
      </c>
      <c r="U201" s="45" t="n">
        <f aca="false">IF(AND($R201="Yes",H201="95% or above"),M201,"")</f>
        <v>7.4</v>
      </c>
    </row>
    <row r="202" customFormat="false" ht="15" hidden="false" customHeight="true" outlineLevel="0" collapsed="false">
      <c r="A202" s="46" t="n">
        <v>198</v>
      </c>
      <c r="B202" s="46" t="s">
        <v>512</v>
      </c>
      <c r="C202" s="46" t="s">
        <v>110</v>
      </c>
      <c r="D202" s="47" t="n">
        <v>1.17</v>
      </c>
      <c r="E202" s="48" t="n">
        <v>2036</v>
      </c>
      <c r="F202" s="48" t="n">
        <v>2382</v>
      </c>
      <c r="G202" s="33" t="n">
        <f aca="false">E202-F202</f>
        <v>-346</v>
      </c>
      <c r="H202" s="46" t="s">
        <v>72</v>
      </c>
      <c r="I202" s="46" t="s">
        <v>513</v>
      </c>
      <c r="J202" s="48" t="n">
        <v>20840</v>
      </c>
      <c r="K202" s="48" t="n">
        <v>34520</v>
      </c>
      <c r="L202" s="49" t="n">
        <v>0.604</v>
      </c>
      <c r="M202" s="50" t="n">
        <v>13.29</v>
      </c>
      <c r="N202" s="31" t="str">
        <f aca="false">IF(AND($R202="Yes",D202&lt;'Headline figures'!$C$9),"Yes","No")</f>
        <v>No</v>
      </c>
      <c r="O202" s="31" t="str">
        <f aca="false">IF(AND($R202="Yes",L202&gt;='Headline figures'!$C$10),"Yes","No")</f>
        <v>Yes</v>
      </c>
      <c r="P202" s="31" t="str">
        <f aca="false">IF(AND($R202="Yes",M202&gt;'Headline figures'!$C$8),"Yes","No")</f>
        <v>Yes</v>
      </c>
      <c r="Q202" s="31" t="str">
        <f aca="false">IF(AND(N202="Yes",O202="Yes",P202="Yes"),"Yes","No")</f>
        <v>No</v>
      </c>
      <c r="R202" s="46" t="s">
        <v>104</v>
      </c>
      <c r="S202" s="46" t="s">
        <v>105</v>
      </c>
      <c r="T202" s="45" t="str">
        <f aca="false">IF(N202="Yes",M202,"")</f>
        <v/>
      </c>
      <c r="U202" s="45" t="n">
        <f aca="false">IF(AND($R202="Yes",H202="95% or above"),M202,"")</f>
        <v>13.29</v>
      </c>
    </row>
    <row r="203" customFormat="false" ht="15" hidden="false" customHeight="true" outlineLevel="0" collapsed="false">
      <c r="A203" s="40" t="n">
        <v>199</v>
      </c>
      <c r="B203" s="40" t="s">
        <v>514</v>
      </c>
      <c r="C203" s="40" t="s">
        <v>162</v>
      </c>
      <c r="D203" s="41" t="n">
        <v>1.18</v>
      </c>
      <c r="E203" s="42" t="n">
        <v>1188</v>
      </c>
      <c r="F203" s="42" t="n">
        <v>1404</v>
      </c>
      <c r="G203" s="22" t="n">
        <f aca="false">E203-F203</f>
        <v>-216</v>
      </c>
      <c r="H203" s="40" t="s">
        <v>72</v>
      </c>
      <c r="I203" s="40" t="s">
        <v>515</v>
      </c>
      <c r="J203" s="42" t="n">
        <v>7980</v>
      </c>
      <c r="K203" s="42" t="n">
        <v>13640</v>
      </c>
      <c r="L203" s="43" t="n">
        <v>0.585</v>
      </c>
      <c r="M203" s="44" t="n">
        <v>5.69</v>
      </c>
      <c r="N203" s="15" t="str">
        <f aca="false">IF(AND($R203="Yes",D203&lt;'Headline figures'!$C$9),"Yes","No")</f>
        <v>No</v>
      </c>
      <c r="O203" s="15" t="str">
        <f aca="false">IF(AND($R203="Yes",L203&gt;='Headline figures'!$C$10),"Yes","No")</f>
        <v>Yes</v>
      </c>
      <c r="P203" s="15" t="str">
        <f aca="false">IF(AND($R203="Yes",M203&gt;'Headline figures'!$C$8),"Yes","No")</f>
        <v>No</v>
      </c>
      <c r="Q203" s="15" t="str">
        <f aca="false">IF(AND(N203="Yes",O203="Yes",P203="Yes"),"Yes","No")</f>
        <v>No</v>
      </c>
      <c r="R203" s="40" t="s">
        <v>104</v>
      </c>
      <c r="S203" s="40" t="s">
        <v>105</v>
      </c>
      <c r="T203" s="45" t="str">
        <f aca="false">IF(N203="Yes",M203,"")</f>
        <v/>
      </c>
      <c r="U203" s="45" t="n">
        <f aca="false">IF(AND($R203="Yes",H203="95% or above"),M203,"")</f>
        <v>5.69</v>
      </c>
    </row>
    <row r="204" customFormat="false" ht="15" hidden="false" customHeight="true" outlineLevel="0" collapsed="false">
      <c r="A204" s="46" t="n">
        <v>200</v>
      </c>
      <c r="B204" s="46" t="s">
        <v>516</v>
      </c>
      <c r="C204" s="46" t="s">
        <v>102</v>
      </c>
      <c r="D204" s="47" t="n">
        <v>1.2</v>
      </c>
      <c r="E204" s="48" t="n">
        <v>2955</v>
      </c>
      <c r="F204" s="48" t="n">
        <v>3552</v>
      </c>
      <c r="G204" s="33" t="n">
        <f aca="false">E204-F204</f>
        <v>-597</v>
      </c>
      <c r="H204" s="46" t="s">
        <v>72</v>
      </c>
      <c r="I204" s="46" t="s">
        <v>517</v>
      </c>
      <c r="J204" s="48" t="n">
        <v>0</v>
      </c>
      <c r="K204" s="48" t="n">
        <v>2150</v>
      </c>
      <c r="L204" s="49" t="n">
        <v>0</v>
      </c>
      <c r="M204" s="50" t="n">
        <v>16.04</v>
      </c>
      <c r="N204" s="31" t="str">
        <f aca="false">IF(AND($R204="Yes",D204&lt;'Headline figures'!$C$9),"Yes","No")</f>
        <v>No</v>
      </c>
      <c r="O204" s="31" t="str">
        <f aca="false">IF(AND($R204="Yes",L204&gt;='Headline figures'!$C$10),"Yes","No")</f>
        <v>No</v>
      </c>
      <c r="P204" s="31" t="str">
        <f aca="false">IF(AND($R204="Yes",M204&gt;'Headline figures'!$C$8),"Yes","No")</f>
        <v>Yes</v>
      </c>
      <c r="Q204" s="31" t="str">
        <f aca="false">IF(AND(N204="Yes",O204="Yes",P204="Yes"),"Yes","No")</f>
        <v>No</v>
      </c>
      <c r="R204" s="46" t="s">
        <v>104</v>
      </c>
      <c r="S204" s="46" t="s">
        <v>105</v>
      </c>
      <c r="T204" s="45" t="str">
        <f aca="false">IF(N204="Yes",M204,"")</f>
        <v/>
      </c>
      <c r="U204" s="45" t="n">
        <f aca="false">IF(AND($R204="Yes",H204="95% or above"),M204,"")</f>
        <v>16.04</v>
      </c>
    </row>
    <row r="205" customFormat="false" ht="15" hidden="false" customHeight="true" outlineLevel="0" collapsed="false">
      <c r="A205" s="40" t="n">
        <v>201</v>
      </c>
      <c r="B205" s="40" t="s">
        <v>518</v>
      </c>
      <c r="C205" s="40" t="s">
        <v>149</v>
      </c>
      <c r="D205" s="41" t="n">
        <v>1.21</v>
      </c>
      <c r="E205" s="42" t="n">
        <v>749</v>
      </c>
      <c r="F205" s="42" t="n">
        <v>903</v>
      </c>
      <c r="G205" s="22" t="n">
        <f aca="false">E205-F205</f>
        <v>-154</v>
      </c>
      <c r="H205" s="40" t="s">
        <v>72</v>
      </c>
      <c r="I205" s="40" t="s">
        <v>519</v>
      </c>
      <c r="J205" s="42" t="n">
        <v>3980</v>
      </c>
      <c r="K205" s="42" t="n">
        <v>54030</v>
      </c>
      <c r="L205" s="43" t="n">
        <v>0.074</v>
      </c>
      <c r="M205" s="44" t="n">
        <v>7.89</v>
      </c>
      <c r="N205" s="15" t="str">
        <f aca="false">IF(AND($R205="Yes",D205&lt;'Headline figures'!$C$9),"Yes","No")</f>
        <v>No</v>
      </c>
      <c r="O205" s="15" t="str">
        <f aca="false">IF(AND($R205="Yes",L205&gt;='Headline figures'!$C$10),"Yes","No")</f>
        <v>No</v>
      </c>
      <c r="P205" s="15" t="str">
        <f aca="false">IF(AND($R205="Yes",M205&gt;'Headline figures'!$C$8),"Yes","No")</f>
        <v>Yes</v>
      </c>
      <c r="Q205" s="15" t="str">
        <f aca="false">IF(AND(N205="Yes",O205="Yes",P205="Yes"),"Yes","No")</f>
        <v>No</v>
      </c>
      <c r="R205" s="40" t="s">
        <v>104</v>
      </c>
      <c r="S205" s="40" t="s">
        <v>105</v>
      </c>
      <c r="T205" s="45" t="str">
        <f aca="false">IF(N205="Yes",M205,"")</f>
        <v/>
      </c>
      <c r="U205" s="45" t="n">
        <f aca="false">IF(AND($R205="Yes",H205="95% or above"),M205,"")</f>
        <v>7.89</v>
      </c>
    </row>
    <row r="206" customFormat="false" ht="15" hidden="false" customHeight="true" outlineLevel="0" collapsed="false">
      <c r="A206" s="46" t="n">
        <v>202</v>
      </c>
      <c r="B206" s="46" t="s">
        <v>520</v>
      </c>
      <c r="C206" s="46" t="s">
        <v>140</v>
      </c>
      <c r="D206" s="47" t="n">
        <v>1.22</v>
      </c>
      <c r="E206" s="48" t="n">
        <v>2212</v>
      </c>
      <c r="F206" s="48" t="n">
        <v>2698</v>
      </c>
      <c r="G206" s="33" t="n">
        <f aca="false">E206-F206</f>
        <v>-486</v>
      </c>
      <c r="H206" s="46" t="s">
        <v>72</v>
      </c>
      <c r="I206" s="46" t="s">
        <v>521</v>
      </c>
      <c r="J206" s="48" t="n">
        <v>0</v>
      </c>
      <c r="K206" s="48" t="n">
        <v>108590</v>
      </c>
      <c r="L206" s="49" t="n">
        <v>0</v>
      </c>
      <c r="M206" s="50" t="n">
        <v>9.16</v>
      </c>
      <c r="N206" s="31" t="str">
        <f aca="false">IF(AND($R206="Yes",D206&lt;'Headline figures'!$C$9),"Yes","No")</f>
        <v>No</v>
      </c>
      <c r="O206" s="31" t="str">
        <f aca="false">IF(AND($R206="Yes",L206&gt;='Headline figures'!$C$10),"Yes","No")</f>
        <v>No</v>
      </c>
      <c r="P206" s="31" t="str">
        <f aca="false">IF(AND($R206="Yes",M206&gt;'Headline figures'!$C$8),"Yes","No")</f>
        <v>Yes</v>
      </c>
      <c r="Q206" s="31" t="str">
        <f aca="false">IF(AND(N206="Yes",O206="Yes",P206="Yes"),"Yes","No")</f>
        <v>No</v>
      </c>
      <c r="R206" s="46" t="s">
        <v>104</v>
      </c>
      <c r="S206" s="46" t="s">
        <v>105</v>
      </c>
      <c r="T206" s="45" t="str">
        <f aca="false">IF(N206="Yes",M206,"")</f>
        <v/>
      </c>
      <c r="U206" s="45" t="n">
        <f aca="false">IF(AND($R206="Yes",H206="95% or above"),M206,"")</f>
        <v>9.16</v>
      </c>
    </row>
    <row r="207" customFormat="false" ht="15" hidden="false" customHeight="true" outlineLevel="0" collapsed="false">
      <c r="A207" s="40" t="n">
        <v>203</v>
      </c>
      <c r="B207" s="40" t="s">
        <v>522</v>
      </c>
      <c r="C207" s="40" t="s">
        <v>140</v>
      </c>
      <c r="D207" s="41" t="n">
        <v>1.22</v>
      </c>
      <c r="E207" s="42" t="n">
        <v>2212</v>
      </c>
      <c r="F207" s="42" t="n">
        <v>2698</v>
      </c>
      <c r="G207" s="22" t="n">
        <f aca="false">E207-F207</f>
        <v>-486</v>
      </c>
      <c r="H207" s="40" t="s">
        <v>72</v>
      </c>
      <c r="I207" s="40" t="s">
        <v>523</v>
      </c>
      <c r="J207" s="42" t="n">
        <v>0</v>
      </c>
      <c r="K207" s="42" t="n">
        <v>98520</v>
      </c>
      <c r="L207" s="43" t="n">
        <v>0</v>
      </c>
      <c r="M207" s="44" t="n">
        <v>8.21</v>
      </c>
      <c r="N207" s="15" t="str">
        <f aca="false">IF(AND($R207="Yes",D207&lt;'Headline figures'!$C$9),"Yes","No")</f>
        <v>No</v>
      </c>
      <c r="O207" s="15" t="str">
        <f aca="false">IF(AND($R207="Yes",L207&gt;='Headline figures'!$C$10),"Yes","No")</f>
        <v>No</v>
      </c>
      <c r="P207" s="15" t="str">
        <f aca="false">IF(AND($R207="Yes",M207&gt;'Headline figures'!$C$8),"Yes","No")</f>
        <v>Yes</v>
      </c>
      <c r="Q207" s="15" t="str">
        <f aca="false">IF(AND(N207="Yes",O207="Yes",P207="Yes"),"Yes","No")</f>
        <v>No</v>
      </c>
      <c r="R207" s="40" t="s">
        <v>104</v>
      </c>
      <c r="S207" s="40" t="s">
        <v>105</v>
      </c>
      <c r="T207" s="45" t="str">
        <f aca="false">IF(N207="Yes",M207,"")</f>
        <v/>
      </c>
      <c r="U207" s="45" t="n">
        <f aca="false">IF(AND($R207="Yes",H207="95% or above"),M207,"")</f>
        <v>8.21</v>
      </c>
    </row>
    <row r="208" customFormat="false" ht="15" hidden="false" customHeight="true" outlineLevel="0" collapsed="false">
      <c r="A208" s="46" t="n">
        <v>204</v>
      </c>
      <c r="B208" s="46" t="s">
        <v>524</v>
      </c>
      <c r="C208" s="46" t="s">
        <v>162</v>
      </c>
      <c r="D208" s="47" t="n">
        <v>1.23</v>
      </c>
      <c r="E208" s="48" t="n">
        <v>1500</v>
      </c>
      <c r="F208" s="48" t="n">
        <v>1845</v>
      </c>
      <c r="G208" s="33" t="n">
        <f aca="false">E208-F208</f>
        <v>-345</v>
      </c>
      <c r="H208" s="46" t="s">
        <v>72</v>
      </c>
      <c r="I208" s="46" t="s">
        <v>525</v>
      </c>
      <c r="J208" s="48" t="n">
        <v>7330</v>
      </c>
      <c r="K208" s="48" t="n">
        <v>16090</v>
      </c>
      <c r="L208" s="49" t="n">
        <v>0.455</v>
      </c>
      <c r="M208" s="50" t="n">
        <v>6.13</v>
      </c>
      <c r="N208" s="31" t="str">
        <f aca="false">IF(AND($R208="Yes",D208&lt;'Headline figures'!$C$9),"Yes","No")</f>
        <v>No</v>
      </c>
      <c r="O208" s="31" t="str">
        <f aca="false">IF(AND($R208="Yes",L208&gt;='Headline figures'!$C$10),"Yes","No")</f>
        <v>No</v>
      </c>
      <c r="P208" s="31" t="str">
        <f aca="false">IF(AND($R208="Yes",M208&gt;'Headline figures'!$C$8),"Yes","No")</f>
        <v>No</v>
      </c>
      <c r="Q208" s="31" t="str">
        <f aca="false">IF(AND(N208="Yes",O208="Yes",P208="Yes"),"Yes","No")</f>
        <v>No</v>
      </c>
      <c r="R208" s="46" t="s">
        <v>104</v>
      </c>
      <c r="S208" s="46" t="s">
        <v>105</v>
      </c>
      <c r="T208" s="45" t="str">
        <f aca="false">IF(N208="Yes",M208,"")</f>
        <v/>
      </c>
      <c r="U208" s="45" t="n">
        <f aca="false">IF(AND($R208="Yes",H208="95% or above"),M208,"")</f>
        <v>6.13</v>
      </c>
    </row>
    <row r="209" customFormat="false" ht="15" hidden="false" customHeight="true" outlineLevel="0" collapsed="false">
      <c r="A209" s="40" t="n">
        <v>205</v>
      </c>
      <c r="B209" s="40" t="s">
        <v>526</v>
      </c>
      <c r="C209" s="40" t="s">
        <v>102</v>
      </c>
      <c r="D209" s="41" t="n">
        <v>1.23</v>
      </c>
      <c r="E209" s="42" t="n">
        <v>5850</v>
      </c>
      <c r="F209" s="42" t="n">
        <v>7187</v>
      </c>
      <c r="G209" s="22" t="n">
        <f aca="false">E209-F209</f>
        <v>-1337</v>
      </c>
      <c r="H209" s="40" t="s">
        <v>72</v>
      </c>
      <c r="I209" s="40" t="s">
        <v>527</v>
      </c>
      <c r="J209" s="42" t="n">
        <v>0</v>
      </c>
      <c r="K209" s="42" t="n">
        <v>3430</v>
      </c>
      <c r="L209" s="43" t="n">
        <v>0</v>
      </c>
      <c r="M209" s="44" t="n">
        <v>14.7</v>
      </c>
      <c r="N209" s="15" t="str">
        <f aca="false">IF(AND($R209="Yes",D209&lt;'Headline figures'!$C$9),"Yes","No")</f>
        <v>No</v>
      </c>
      <c r="O209" s="15" t="str">
        <f aca="false">IF(AND($R209="Yes",L209&gt;='Headline figures'!$C$10),"Yes","No")</f>
        <v>No</v>
      </c>
      <c r="P209" s="15" t="str">
        <f aca="false">IF(AND($R209="Yes",M209&gt;'Headline figures'!$C$8),"Yes","No")</f>
        <v>Yes</v>
      </c>
      <c r="Q209" s="15" t="str">
        <f aca="false">IF(AND(N209="Yes",O209="Yes",P209="Yes"),"Yes","No")</f>
        <v>No</v>
      </c>
      <c r="R209" s="40" t="s">
        <v>104</v>
      </c>
      <c r="S209" s="40" t="s">
        <v>105</v>
      </c>
      <c r="T209" s="45" t="str">
        <f aca="false">IF(N209="Yes",M209,"")</f>
        <v/>
      </c>
      <c r="U209" s="45" t="n">
        <f aca="false">IF(AND($R209="Yes",H209="95% or above"),M209,"")</f>
        <v>14.7</v>
      </c>
    </row>
    <row r="210" customFormat="false" ht="15" hidden="false" customHeight="true" outlineLevel="0" collapsed="false">
      <c r="A210" s="46" t="n">
        <v>206</v>
      </c>
      <c r="B210" s="46" t="s">
        <v>528</v>
      </c>
      <c r="C210" s="46" t="s">
        <v>110</v>
      </c>
      <c r="D210" s="47" t="n">
        <v>1.24</v>
      </c>
      <c r="E210" s="48" t="n">
        <v>1770</v>
      </c>
      <c r="F210" s="48" t="n">
        <v>2193</v>
      </c>
      <c r="G210" s="33" t="n">
        <f aca="false">E210-F210</f>
        <v>-423</v>
      </c>
      <c r="H210" s="46" t="s">
        <v>72</v>
      </c>
      <c r="I210" s="46" t="s">
        <v>529</v>
      </c>
      <c r="J210" s="48" t="n">
        <v>0</v>
      </c>
      <c r="K210" s="48" t="n">
        <v>78620</v>
      </c>
      <c r="L210" s="49" t="n">
        <v>0</v>
      </c>
      <c r="M210" s="50" t="n">
        <v>12.32</v>
      </c>
      <c r="N210" s="31" t="str">
        <f aca="false">IF(AND($R210="Yes",D210&lt;'Headline figures'!$C$9),"Yes","No")</f>
        <v>No</v>
      </c>
      <c r="O210" s="31" t="str">
        <f aca="false">IF(AND($R210="Yes",L210&gt;='Headline figures'!$C$10),"Yes","No")</f>
        <v>No</v>
      </c>
      <c r="P210" s="31" t="str">
        <f aca="false">IF(AND($R210="Yes",M210&gt;'Headline figures'!$C$8),"Yes","No")</f>
        <v>Yes</v>
      </c>
      <c r="Q210" s="31" t="str">
        <f aca="false">IF(AND(N210="Yes",O210="Yes",P210="Yes"),"Yes","No")</f>
        <v>No</v>
      </c>
      <c r="R210" s="46" t="s">
        <v>104</v>
      </c>
      <c r="S210" s="46" t="s">
        <v>105</v>
      </c>
      <c r="T210" s="45" t="str">
        <f aca="false">IF(N210="Yes",M210,"")</f>
        <v/>
      </c>
      <c r="U210" s="45" t="n">
        <f aca="false">IF(AND($R210="Yes",H210="95% or above"),M210,"")</f>
        <v>12.32</v>
      </c>
    </row>
    <row r="211" customFormat="false" ht="15" hidden="false" customHeight="true" outlineLevel="0" collapsed="false">
      <c r="A211" s="40" t="n">
        <v>207</v>
      </c>
      <c r="B211" s="40" t="s">
        <v>530</v>
      </c>
      <c r="C211" s="40" t="s">
        <v>135</v>
      </c>
      <c r="D211" s="41" t="n">
        <v>1.24</v>
      </c>
      <c r="E211" s="42" t="n">
        <v>3333</v>
      </c>
      <c r="F211" s="42" t="n">
        <v>4149</v>
      </c>
      <c r="G211" s="22" t="n">
        <f aca="false">E211-F211</f>
        <v>-816</v>
      </c>
      <c r="H211" s="40" t="s">
        <v>72</v>
      </c>
      <c r="I211" s="40" t="s">
        <v>531</v>
      </c>
      <c r="J211" s="42" t="n">
        <v>24480</v>
      </c>
      <c r="K211" s="42" t="n">
        <v>319730</v>
      </c>
      <c r="L211" s="43" t="n">
        <v>0.077</v>
      </c>
      <c r="M211" s="44" t="n">
        <v>8.03</v>
      </c>
      <c r="N211" s="15" t="str">
        <f aca="false">IF(AND($R211="Yes",D211&lt;'Headline figures'!$C$9),"Yes","No")</f>
        <v>No</v>
      </c>
      <c r="O211" s="15" t="str">
        <f aca="false">IF(AND($R211="Yes",L211&gt;='Headline figures'!$C$10),"Yes","No")</f>
        <v>No</v>
      </c>
      <c r="P211" s="15" t="str">
        <f aca="false">IF(AND($R211="Yes",M211&gt;'Headline figures'!$C$8),"Yes","No")</f>
        <v>Yes</v>
      </c>
      <c r="Q211" s="15" t="str">
        <f aca="false">IF(AND(N211="Yes",O211="Yes",P211="Yes"),"Yes","No")</f>
        <v>No</v>
      </c>
      <c r="R211" s="40" t="s">
        <v>104</v>
      </c>
      <c r="S211" s="40" t="s">
        <v>105</v>
      </c>
      <c r="T211" s="45" t="str">
        <f aca="false">IF(N211="Yes",M211,"")</f>
        <v/>
      </c>
      <c r="U211" s="45" t="n">
        <f aca="false">IF(AND($R211="Yes",H211="95% or above"),M211,"")</f>
        <v>8.03</v>
      </c>
    </row>
    <row r="212" customFormat="false" ht="15" hidden="false" customHeight="true" outlineLevel="0" collapsed="false">
      <c r="A212" s="46" t="n">
        <v>208</v>
      </c>
      <c r="B212" s="46" t="s">
        <v>532</v>
      </c>
      <c r="C212" s="46" t="s">
        <v>149</v>
      </c>
      <c r="D212" s="47" t="n">
        <v>1.25</v>
      </c>
      <c r="E212" s="48" t="n">
        <v>1420</v>
      </c>
      <c r="F212" s="48" t="n">
        <v>1777</v>
      </c>
      <c r="G212" s="33" t="n">
        <f aca="false">E212-F212</f>
        <v>-357</v>
      </c>
      <c r="H212" s="46" t="s">
        <v>72</v>
      </c>
      <c r="I212" s="46" t="s">
        <v>533</v>
      </c>
      <c r="J212" s="48" t="n">
        <v>8790</v>
      </c>
      <c r="K212" s="48" t="n">
        <v>12000</v>
      </c>
      <c r="L212" s="49" t="n">
        <v>0.733</v>
      </c>
      <c r="M212" s="50" t="n">
        <v>7.94</v>
      </c>
      <c r="N212" s="31" t="str">
        <f aca="false">IF(AND($R212="Yes",D212&lt;'Headline figures'!$C$9),"Yes","No")</f>
        <v>No</v>
      </c>
      <c r="O212" s="31" t="str">
        <f aca="false">IF(AND($R212="Yes",L212&gt;='Headline figures'!$C$10),"Yes","No")</f>
        <v>Yes</v>
      </c>
      <c r="P212" s="31" t="str">
        <f aca="false">IF(AND($R212="Yes",M212&gt;'Headline figures'!$C$8),"Yes","No")</f>
        <v>Yes</v>
      </c>
      <c r="Q212" s="31" t="str">
        <f aca="false">IF(AND(N212="Yes",O212="Yes",P212="Yes"),"Yes","No")</f>
        <v>No</v>
      </c>
      <c r="R212" s="46" t="s">
        <v>104</v>
      </c>
      <c r="S212" s="46" t="s">
        <v>105</v>
      </c>
      <c r="T212" s="45" t="str">
        <f aca="false">IF(N212="Yes",M212,"")</f>
        <v/>
      </c>
      <c r="U212" s="45" t="n">
        <f aca="false">IF(AND($R212="Yes",H212="95% or above"),M212,"")</f>
        <v>7.94</v>
      </c>
    </row>
    <row r="213" customFormat="false" ht="15" hidden="false" customHeight="true" outlineLevel="0" collapsed="false">
      <c r="A213" s="40" t="n">
        <v>209</v>
      </c>
      <c r="B213" s="40" t="s">
        <v>534</v>
      </c>
      <c r="C213" s="40" t="s">
        <v>162</v>
      </c>
      <c r="D213" s="41" t="n">
        <v>1.25</v>
      </c>
      <c r="E213" s="42" t="n">
        <v>1536</v>
      </c>
      <c r="F213" s="42" t="n">
        <v>1925</v>
      </c>
      <c r="G213" s="22" t="n">
        <f aca="false">E213-F213</f>
        <v>-389</v>
      </c>
      <c r="H213" s="40" t="s">
        <v>72</v>
      </c>
      <c r="I213" s="40" t="s">
        <v>535</v>
      </c>
      <c r="J213" s="42" t="n">
        <v>9430</v>
      </c>
      <c r="K213" s="42" t="n">
        <v>15810</v>
      </c>
      <c r="L213" s="43" t="n">
        <v>0.597</v>
      </c>
      <c r="M213" s="44" t="n">
        <v>6.11</v>
      </c>
      <c r="N213" s="15" t="str">
        <f aca="false">IF(AND($R213="Yes",D213&lt;'Headline figures'!$C$9),"Yes","No")</f>
        <v>No</v>
      </c>
      <c r="O213" s="15" t="str">
        <f aca="false">IF(AND($R213="Yes",L213&gt;='Headline figures'!$C$10),"Yes","No")</f>
        <v>Yes</v>
      </c>
      <c r="P213" s="15" t="str">
        <f aca="false">IF(AND($R213="Yes",M213&gt;'Headline figures'!$C$8),"Yes","No")</f>
        <v>No</v>
      </c>
      <c r="Q213" s="15" t="str">
        <f aca="false">IF(AND(N213="Yes",O213="Yes",P213="Yes"),"Yes","No")</f>
        <v>No</v>
      </c>
      <c r="R213" s="40" t="s">
        <v>104</v>
      </c>
      <c r="S213" s="40" t="s">
        <v>105</v>
      </c>
      <c r="T213" s="45" t="str">
        <f aca="false">IF(N213="Yes",M213,"")</f>
        <v/>
      </c>
      <c r="U213" s="45" t="n">
        <f aca="false">IF(AND($R213="Yes",H213="95% or above"),M213,"")</f>
        <v>6.11</v>
      </c>
    </row>
    <row r="214" customFormat="false" ht="15" hidden="false" customHeight="true" outlineLevel="0" collapsed="false">
      <c r="A214" s="46" t="n">
        <v>210</v>
      </c>
      <c r="B214" s="46" t="s">
        <v>536</v>
      </c>
      <c r="C214" s="46" t="s">
        <v>149</v>
      </c>
      <c r="D214" s="47" t="n">
        <v>1.27</v>
      </c>
      <c r="E214" s="48" t="n">
        <v>761</v>
      </c>
      <c r="F214" s="48" t="n">
        <v>966</v>
      </c>
      <c r="G214" s="33" t="n">
        <f aca="false">E214-F214</f>
        <v>-205</v>
      </c>
      <c r="H214" s="46" t="s">
        <v>72</v>
      </c>
      <c r="I214" s="46" t="s">
        <v>537</v>
      </c>
      <c r="J214" s="48" t="n">
        <v>0</v>
      </c>
      <c r="K214" s="48" t="n">
        <v>36400</v>
      </c>
      <c r="L214" s="49" t="n">
        <v>0</v>
      </c>
      <c r="M214" s="50" t="n">
        <v>6.8</v>
      </c>
      <c r="N214" s="31" t="str">
        <f aca="false">IF(AND($R214="Yes",D214&lt;'Headline figures'!$C$9),"Yes","No")</f>
        <v>No</v>
      </c>
      <c r="O214" s="31" t="str">
        <f aca="false">IF(AND($R214="Yes",L214&gt;='Headline figures'!$C$10),"Yes","No")</f>
        <v>No</v>
      </c>
      <c r="P214" s="31" t="str">
        <f aca="false">IF(AND($R214="Yes",M214&gt;'Headline figures'!$C$8),"Yes","No")</f>
        <v>No</v>
      </c>
      <c r="Q214" s="31" t="str">
        <f aca="false">IF(AND(N214="Yes",O214="Yes",P214="Yes"),"Yes","No")</f>
        <v>No</v>
      </c>
      <c r="R214" s="46" t="s">
        <v>104</v>
      </c>
      <c r="S214" s="46" t="s">
        <v>105</v>
      </c>
      <c r="T214" s="45" t="str">
        <f aca="false">IF(N214="Yes",M214,"")</f>
        <v/>
      </c>
      <c r="U214" s="45" t="n">
        <f aca="false">IF(AND($R214="Yes",H214="95% or above"),M214,"")</f>
        <v>6.8</v>
      </c>
    </row>
    <row r="215" customFormat="false" ht="15" hidden="false" customHeight="true" outlineLevel="0" collapsed="false">
      <c r="A215" s="40" t="n">
        <v>211</v>
      </c>
      <c r="B215" s="40" t="s">
        <v>538</v>
      </c>
      <c r="C215" s="40" t="s">
        <v>140</v>
      </c>
      <c r="D215" s="41" t="n">
        <v>1.28</v>
      </c>
      <c r="E215" s="42" t="n">
        <v>991</v>
      </c>
      <c r="F215" s="42" t="n">
        <v>1270</v>
      </c>
      <c r="G215" s="22" t="n">
        <f aca="false">E215-F215</f>
        <v>-279</v>
      </c>
      <c r="H215" s="40" t="s">
        <v>72</v>
      </c>
      <c r="I215" s="40" t="s">
        <v>539</v>
      </c>
      <c r="J215" s="42" t="n">
        <v>0</v>
      </c>
      <c r="K215" s="42" t="n">
        <v>52590</v>
      </c>
      <c r="L215" s="43" t="n">
        <v>0</v>
      </c>
      <c r="M215" s="44" t="n">
        <v>8.22</v>
      </c>
      <c r="N215" s="15" t="str">
        <f aca="false">IF(AND($R215="Yes",D215&lt;'Headline figures'!$C$9),"Yes","No")</f>
        <v>No</v>
      </c>
      <c r="O215" s="15" t="str">
        <f aca="false">IF(AND($R215="Yes",L215&gt;='Headline figures'!$C$10),"Yes","No")</f>
        <v>No</v>
      </c>
      <c r="P215" s="15" t="str">
        <f aca="false">IF(AND($R215="Yes",M215&gt;'Headline figures'!$C$8),"Yes","No")</f>
        <v>Yes</v>
      </c>
      <c r="Q215" s="15" t="str">
        <f aca="false">IF(AND(N215="Yes",O215="Yes",P215="Yes"),"Yes","No")</f>
        <v>No</v>
      </c>
      <c r="R215" s="40" t="s">
        <v>104</v>
      </c>
      <c r="S215" s="40" t="s">
        <v>105</v>
      </c>
      <c r="T215" s="45" t="str">
        <f aca="false">IF(N215="Yes",M215,"")</f>
        <v/>
      </c>
      <c r="U215" s="45" t="n">
        <f aca="false">IF(AND($R215="Yes",H215="95% or above"),M215,"")</f>
        <v>8.22</v>
      </c>
    </row>
    <row r="216" customFormat="false" ht="15" hidden="false" customHeight="true" outlineLevel="0" collapsed="false">
      <c r="A216" s="46" t="n">
        <v>212</v>
      </c>
      <c r="B216" s="46" t="s">
        <v>540</v>
      </c>
      <c r="C216" s="46" t="s">
        <v>135</v>
      </c>
      <c r="D216" s="47" t="n">
        <v>1.28</v>
      </c>
      <c r="E216" s="48" t="n">
        <v>1998</v>
      </c>
      <c r="F216" s="48" t="n">
        <v>2563</v>
      </c>
      <c r="G216" s="33" t="n">
        <f aca="false">E216-F216</f>
        <v>-565</v>
      </c>
      <c r="H216" s="46" t="s">
        <v>72</v>
      </c>
      <c r="I216" s="46" t="s">
        <v>541</v>
      </c>
      <c r="J216" s="48" t="n">
        <v>19060</v>
      </c>
      <c r="K216" s="48" t="n">
        <v>28290</v>
      </c>
      <c r="L216" s="49" t="n">
        <v>0.674</v>
      </c>
      <c r="M216" s="50" t="n">
        <v>9.74</v>
      </c>
      <c r="N216" s="31" t="str">
        <f aca="false">IF(AND($R216="Yes",D216&lt;'Headline figures'!$C$9),"Yes","No")</f>
        <v>No</v>
      </c>
      <c r="O216" s="31" t="str">
        <f aca="false">IF(AND($R216="Yes",L216&gt;='Headline figures'!$C$10),"Yes","No")</f>
        <v>Yes</v>
      </c>
      <c r="P216" s="31" t="str">
        <f aca="false">IF(AND($R216="Yes",M216&gt;'Headline figures'!$C$8),"Yes","No")</f>
        <v>Yes</v>
      </c>
      <c r="Q216" s="31" t="str">
        <f aca="false">IF(AND(N216="Yes",O216="Yes",P216="Yes"),"Yes","No")</f>
        <v>No</v>
      </c>
      <c r="R216" s="46" t="s">
        <v>104</v>
      </c>
      <c r="S216" s="46" t="s">
        <v>105</v>
      </c>
      <c r="T216" s="45" t="str">
        <f aca="false">IF(N216="Yes",M216,"")</f>
        <v/>
      </c>
      <c r="U216" s="45" t="n">
        <f aca="false">IF(AND($R216="Yes",H216="95% or above"),M216,"")</f>
        <v>9.74</v>
      </c>
    </row>
    <row r="217" customFormat="false" ht="15" hidden="false" customHeight="true" outlineLevel="0" collapsed="false">
      <c r="A217" s="40" t="n">
        <v>213</v>
      </c>
      <c r="B217" s="40" t="s">
        <v>542</v>
      </c>
      <c r="C217" s="40" t="s">
        <v>149</v>
      </c>
      <c r="D217" s="41" t="n">
        <v>1.29</v>
      </c>
      <c r="E217" s="42" t="n">
        <v>1335</v>
      </c>
      <c r="F217" s="42" t="n">
        <v>1717</v>
      </c>
      <c r="G217" s="22" t="n">
        <f aca="false">E217-F217</f>
        <v>-382</v>
      </c>
      <c r="H217" s="40" t="s">
        <v>72</v>
      </c>
      <c r="I217" s="40" t="s">
        <v>543</v>
      </c>
      <c r="J217" s="42" t="n">
        <v>0</v>
      </c>
      <c r="K217" s="42" t="n">
        <v>176680</v>
      </c>
      <c r="L217" s="43" t="n">
        <v>0</v>
      </c>
      <c r="M217" s="44" t="n">
        <v>7.02</v>
      </c>
      <c r="N217" s="15" t="str">
        <f aca="false">IF(AND($R217="Yes",D217&lt;'Headline figures'!$C$9),"Yes","No")</f>
        <v>No</v>
      </c>
      <c r="O217" s="15" t="str">
        <f aca="false">IF(AND($R217="Yes",L217&gt;='Headline figures'!$C$10),"Yes","No")</f>
        <v>No</v>
      </c>
      <c r="P217" s="15" t="str">
        <f aca="false">IF(AND($R217="Yes",M217&gt;'Headline figures'!$C$8),"Yes","No")</f>
        <v>No</v>
      </c>
      <c r="Q217" s="15" t="str">
        <f aca="false">IF(AND(N217="Yes",O217="Yes",P217="Yes"),"Yes","No")</f>
        <v>No</v>
      </c>
      <c r="R217" s="40" t="s">
        <v>104</v>
      </c>
      <c r="S217" s="40" t="s">
        <v>105</v>
      </c>
      <c r="T217" s="45" t="str">
        <f aca="false">IF(N217="Yes",M217,"")</f>
        <v/>
      </c>
      <c r="U217" s="45" t="n">
        <f aca="false">IF(AND($R217="Yes",H217="95% or above"),M217,"")</f>
        <v>7.02</v>
      </c>
    </row>
    <row r="218" customFormat="false" ht="15" hidden="false" customHeight="true" outlineLevel="0" collapsed="false">
      <c r="A218" s="46" t="n">
        <v>214</v>
      </c>
      <c r="B218" s="46" t="s">
        <v>544</v>
      </c>
      <c r="C218" s="46" t="s">
        <v>135</v>
      </c>
      <c r="D218" s="47" t="n">
        <v>1.29</v>
      </c>
      <c r="E218" s="48" t="n">
        <v>457</v>
      </c>
      <c r="F218" s="48" t="n">
        <v>590</v>
      </c>
      <c r="G218" s="33" t="n">
        <f aca="false">E218-F218</f>
        <v>-133</v>
      </c>
      <c r="H218" s="46" t="s">
        <v>72</v>
      </c>
      <c r="I218" s="46" t="s">
        <v>545</v>
      </c>
      <c r="J218" s="48" t="n">
        <v>1790</v>
      </c>
      <c r="K218" s="48" t="n">
        <v>5430</v>
      </c>
      <c r="L218" s="49" t="n">
        <v>0.331</v>
      </c>
      <c r="M218" s="50" t="n">
        <v>6.92</v>
      </c>
      <c r="N218" s="31" t="str">
        <f aca="false">IF(AND($R218="Yes",D218&lt;'Headline figures'!$C$9),"Yes","No")</f>
        <v>No</v>
      </c>
      <c r="O218" s="31" t="str">
        <f aca="false">IF(AND($R218="Yes",L218&gt;='Headline figures'!$C$10),"Yes","No")</f>
        <v>No</v>
      </c>
      <c r="P218" s="31" t="str">
        <f aca="false">IF(AND($R218="Yes",M218&gt;'Headline figures'!$C$8),"Yes","No")</f>
        <v>No</v>
      </c>
      <c r="Q218" s="31" t="str">
        <f aca="false">IF(AND(N218="Yes",O218="Yes",P218="Yes"),"Yes","No")</f>
        <v>No</v>
      </c>
      <c r="R218" s="46" t="s">
        <v>104</v>
      </c>
      <c r="S218" s="46" t="s">
        <v>105</v>
      </c>
      <c r="T218" s="45" t="str">
        <f aca="false">IF(N218="Yes",M218,"")</f>
        <v/>
      </c>
      <c r="U218" s="45" t="n">
        <f aca="false">IF(AND($R218="Yes",H218="95% or above"),M218,"")</f>
        <v>6.92</v>
      </c>
    </row>
    <row r="219" customFormat="false" ht="15" hidden="false" customHeight="true" outlineLevel="0" collapsed="false">
      <c r="A219" s="40" t="n">
        <v>215</v>
      </c>
      <c r="B219" s="40" t="s">
        <v>546</v>
      </c>
      <c r="C219" s="40" t="s">
        <v>195</v>
      </c>
      <c r="D219" s="41" t="n">
        <v>1.31</v>
      </c>
      <c r="E219" s="42" t="n">
        <v>3529</v>
      </c>
      <c r="F219" s="42" t="n">
        <v>4609</v>
      </c>
      <c r="G219" s="22" t="n">
        <f aca="false">E219-F219</f>
        <v>-1080</v>
      </c>
      <c r="H219" s="40" t="s">
        <v>72</v>
      </c>
      <c r="I219" s="40" t="s">
        <v>547</v>
      </c>
      <c r="J219" s="42" t="n">
        <v>8570</v>
      </c>
      <c r="K219" s="42" t="n">
        <v>223080</v>
      </c>
      <c r="L219" s="43" t="n">
        <v>0.038</v>
      </c>
      <c r="M219" s="44" t="n">
        <v>4.34</v>
      </c>
      <c r="N219" s="15" t="str">
        <f aca="false">IF(AND($R219="Yes",D219&lt;'Headline figures'!$C$9),"Yes","No")</f>
        <v>No</v>
      </c>
      <c r="O219" s="15" t="str">
        <f aca="false">IF(AND($R219="Yes",L219&gt;='Headline figures'!$C$10),"Yes","No")</f>
        <v>No</v>
      </c>
      <c r="P219" s="15" t="str">
        <f aca="false">IF(AND($R219="Yes",M219&gt;'Headline figures'!$C$8),"Yes","No")</f>
        <v>No</v>
      </c>
      <c r="Q219" s="15" t="str">
        <f aca="false">IF(AND(N219="Yes",O219="Yes",P219="Yes"),"Yes","No")</f>
        <v>No</v>
      </c>
      <c r="R219" s="40" t="s">
        <v>104</v>
      </c>
      <c r="S219" s="40" t="s">
        <v>105</v>
      </c>
      <c r="T219" s="45" t="str">
        <f aca="false">IF(N219="Yes",M219,"")</f>
        <v/>
      </c>
      <c r="U219" s="45" t="n">
        <f aca="false">IF(AND($R219="Yes",H219="95% or above"),M219,"")</f>
        <v>4.34</v>
      </c>
    </row>
    <row r="220" customFormat="false" ht="15" hidden="false" customHeight="true" outlineLevel="0" collapsed="false">
      <c r="A220" s="46" t="n">
        <v>216</v>
      </c>
      <c r="B220" s="46" t="s">
        <v>548</v>
      </c>
      <c r="C220" s="46" t="s">
        <v>110</v>
      </c>
      <c r="D220" s="47" t="n">
        <v>1.34</v>
      </c>
      <c r="E220" s="48" t="n">
        <v>2158</v>
      </c>
      <c r="F220" s="48" t="n">
        <v>2890</v>
      </c>
      <c r="G220" s="33" t="n">
        <f aca="false">E220-F220</f>
        <v>-732</v>
      </c>
      <c r="H220" s="46" t="s">
        <v>72</v>
      </c>
      <c r="I220" s="46" t="s">
        <v>549</v>
      </c>
      <c r="J220" s="48" t="n">
        <v>8130</v>
      </c>
      <c r="K220" s="48" t="n">
        <v>58870</v>
      </c>
      <c r="L220" s="49" t="n">
        <v>0.138</v>
      </c>
      <c r="M220" s="50" t="n">
        <v>9.29</v>
      </c>
      <c r="N220" s="31" t="str">
        <f aca="false">IF(AND($R220="Yes",D220&lt;'Headline figures'!$C$9),"Yes","No")</f>
        <v>No</v>
      </c>
      <c r="O220" s="31" t="str">
        <f aca="false">IF(AND($R220="Yes",L220&gt;='Headline figures'!$C$10),"Yes","No")</f>
        <v>No</v>
      </c>
      <c r="P220" s="31" t="str">
        <f aca="false">IF(AND($R220="Yes",M220&gt;'Headline figures'!$C$8),"Yes","No")</f>
        <v>Yes</v>
      </c>
      <c r="Q220" s="31" t="str">
        <f aca="false">IF(AND(N220="Yes",O220="Yes",P220="Yes"),"Yes","No")</f>
        <v>No</v>
      </c>
      <c r="R220" s="46" t="s">
        <v>104</v>
      </c>
      <c r="S220" s="46" t="s">
        <v>105</v>
      </c>
      <c r="T220" s="45" t="str">
        <f aca="false">IF(N220="Yes",M220,"")</f>
        <v/>
      </c>
      <c r="U220" s="45" t="n">
        <f aca="false">IF(AND($R220="Yes",H220="95% or above"),M220,"")</f>
        <v>9.29</v>
      </c>
    </row>
    <row r="221" customFormat="false" ht="15" hidden="false" customHeight="true" outlineLevel="0" collapsed="false">
      <c r="A221" s="40" t="n">
        <v>217</v>
      </c>
      <c r="B221" s="40" t="s">
        <v>550</v>
      </c>
      <c r="C221" s="40" t="s">
        <v>149</v>
      </c>
      <c r="D221" s="41" t="n">
        <v>1.34</v>
      </c>
      <c r="E221" s="42" t="n">
        <v>1372</v>
      </c>
      <c r="F221" s="42" t="n">
        <v>1832</v>
      </c>
      <c r="G221" s="22" t="n">
        <f aca="false">E221-F221</f>
        <v>-460</v>
      </c>
      <c r="H221" s="40" t="s">
        <v>72</v>
      </c>
      <c r="I221" s="40" t="s">
        <v>551</v>
      </c>
      <c r="J221" s="42" t="n">
        <v>0</v>
      </c>
      <c r="K221" s="42" t="n">
        <v>29730</v>
      </c>
      <c r="L221" s="43" t="n">
        <v>0</v>
      </c>
      <c r="M221" s="44" t="n">
        <v>6.7</v>
      </c>
      <c r="N221" s="15" t="str">
        <f aca="false">IF(AND($R221="Yes",D221&lt;'Headline figures'!$C$9),"Yes","No")</f>
        <v>No</v>
      </c>
      <c r="O221" s="15" t="str">
        <f aca="false">IF(AND($R221="Yes",L221&gt;='Headline figures'!$C$10),"Yes","No")</f>
        <v>No</v>
      </c>
      <c r="P221" s="15" t="str">
        <f aca="false">IF(AND($R221="Yes",M221&gt;'Headline figures'!$C$8),"Yes","No")</f>
        <v>No</v>
      </c>
      <c r="Q221" s="15" t="str">
        <f aca="false">IF(AND(N221="Yes",O221="Yes",P221="Yes"),"Yes","No")</f>
        <v>No</v>
      </c>
      <c r="R221" s="40" t="s">
        <v>104</v>
      </c>
      <c r="S221" s="40" t="s">
        <v>105</v>
      </c>
      <c r="T221" s="45" t="str">
        <f aca="false">IF(N221="Yes",M221,"")</f>
        <v/>
      </c>
      <c r="U221" s="45" t="n">
        <f aca="false">IF(AND($R221="Yes",H221="95% or above"),M221,"")</f>
        <v>6.7</v>
      </c>
    </row>
    <row r="222" customFormat="false" ht="15" hidden="false" customHeight="true" outlineLevel="0" collapsed="false">
      <c r="A222" s="46" t="n">
        <v>218</v>
      </c>
      <c r="B222" s="46" t="s">
        <v>552</v>
      </c>
      <c r="C222" s="46" t="s">
        <v>149</v>
      </c>
      <c r="D222" s="47" t="n">
        <v>1.34</v>
      </c>
      <c r="E222" s="48" t="n">
        <v>795</v>
      </c>
      <c r="F222" s="48" t="n">
        <v>1067</v>
      </c>
      <c r="G222" s="33" t="n">
        <f aca="false">E222-F222</f>
        <v>-272</v>
      </c>
      <c r="H222" s="46" t="s">
        <v>72</v>
      </c>
      <c r="I222" s="46" t="s">
        <v>553</v>
      </c>
      <c r="J222" s="48" t="n">
        <v>0</v>
      </c>
      <c r="K222" s="48" t="n">
        <v>7670</v>
      </c>
      <c r="L222" s="49" t="n">
        <v>0</v>
      </c>
      <c r="M222" s="50" t="n">
        <v>5.52</v>
      </c>
      <c r="N222" s="31" t="str">
        <f aca="false">IF(AND($R222="Yes",D222&lt;'Headline figures'!$C$9),"Yes","No")</f>
        <v>No</v>
      </c>
      <c r="O222" s="31" t="str">
        <f aca="false">IF(AND($R222="Yes",L222&gt;='Headline figures'!$C$10),"Yes","No")</f>
        <v>No</v>
      </c>
      <c r="P222" s="31" t="str">
        <f aca="false">IF(AND($R222="Yes",M222&gt;'Headline figures'!$C$8),"Yes","No")</f>
        <v>No</v>
      </c>
      <c r="Q222" s="31" t="str">
        <f aca="false">IF(AND(N222="Yes",O222="Yes",P222="Yes"),"Yes","No")</f>
        <v>No</v>
      </c>
      <c r="R222" s="46" t="s">
        <v>104</v>
      </c>
      <c r="S222" s="46" t="s">
        <v>105</v>
      </c>
      <c r="T222" s="45" t="str">
        <f aca="false">IF(N222="Yes",M222,"")</f>
        <v/>
      </c>
      <c r="U222" s="45" t="n">
        <f aca="false">IF(AND($R222="Yes",H222="95% or above"),M222,"")</f>
        <v>5.52</v>
      </c>
    </row>
    <row r="223" customFormat="false" ht="15" hidden="false" customHeight="true" outlineLevel="0" collapsed="false">
      <c r="A223" s="40" t="n">
        <v>219</v>
      </c>
      <c r="B223" s="40" t="s">
        <v>554</v>
      </c>
      <c r="C223" s="40" t="s">
        <v>162</v>
      </c>
      <c r="D223" s="41" t="n">
        <v>1.34</v>
      </c>
      <c r="E223" s="42" t="n">
        <v>2036</v>
      </c>
      <c r="F223" s="42" t="n">
        <v>2735</v>
      </c>
      <c r="G223" s="22" t="n">
        <f aca="false">E223-F223</f>
        <v>-699</v>
      </c>
      <c r="H223" s="40" t="s">
        <v>72</v>
      </c>
      <c r="I223" s="40" t="s">
        <v>555</v>
      </c>
      <c r="J223" s="42" t="n">
        <v>10990</v>
      </c>
      <c r="K223" s="42" t="n">
        <v>18060</v>
      </c>
      <c r="L223" s="43" t="n">
        <v>0.608</v>
      </c>
      <c r="M223" s="44" t="n">
        <v>6.2</v>
      </c>
      <c r="N223" s="15" t="str">
        <f aca="false">IF(AND($R223="Yes",D223&lt;'Headline figures'!$C$9),"Yes","No")</f>
        <v>No</v>
      </c>
      <c r="O223" s="15" t="str">
        <f aca="false">IF(AND($R223="Yes",L223&gt;='Headline figures'!$C$10),"Yes","No")</f>
        <v>Yes</v>
      </c>
      <c r="P223" s="15" t="str">
        <f aca="false">IF(AND($R223="Yes",M223&gt;'Headline figures'!$C$8),"Yes","No")</f>
        <v>No</v>
      </c>
      <c r="Q223" s="15" t="str">
        <f aca="false">IF(AND(N223="Yes",O223="Yes",P223="Yes"),"Yes","No")</f>
        <v>No</v>
      </c>
      <c r="R223" s="40" t="s">
        <v>104</v>
      </c>
      <c r="S223" s="40" t="s">
        <v>105</v>
      </c>
      <c r="T223" s="45" t="str">
        <f aca="false">IF(N223="Yes",M223,"")</f>
        <v/>
      </c>
      <c r="U223" s="45" t="n">
        <f aca="false">IF(AND($R223="Yes",H223="95% or above"),M223,"")</f>
        <v>6.2</v>
      </c>
    </row>
    <row r="224" customFormat="false" ht="15" hidden="false" customHeight="true" outlineLevel="0" collapsed="false">
      <c r="A224" s="46" t="n">
        <v>220</v>
      </c>
      <c r="B224" s="46" t="s">
        <v>556</v>
      </c>
      <c r="C224" s="46" t="s">
        <v>162</v>
      </c>
      <c r="D224" s="47" t="n">
        <v>1.35</v>
      </c>
      <c r="E224" s="48" t="n">
        <v>397</v>
      </c>
      <c r="F224" s="48" t="n">
        <v>534</v>
      </c>
      <c r="G224" s="33" t="n">
        <f aca="false">E224-F224</f>
        <v>-137</v>
      </c>
      <c r="H224" s="46" t="s">
        <v>72</v>
      </c>
      <c r="I224" s="46" t="s">
        <v>557</v>
      </c>
      <c r="J224" s="48" t="n">
        <v>2040</v>
      </c>
      <c r="K224" s="48" t="n">
        <v>16940</v>
      </c>
      <c r="L224" s="49" t="n">
        <v>0.121</v>
      </c>
      <c r="M224" s="50" t="n">
        <v>4.52</v>
      </c>
      <c r="N224" s="31" t="str">
        <f aca="false">IF(AND($R224="Yes",D224&lt;'Headline figures'!$C$9),"Yes","No")</f>
        <v>No</v>
      </c>
      <c r="O224" s="31" t="str">
        <f aca="false">IF(AND($R224="Yes",L224&gt;='Headline figures'!$C$10),"Yes","No")</f>
        <v>No</v>
      </c>
      <c r="P224" s="31" t="str">
        <f aca="false">IF(AND($R224="Yes",M224&gt;'Headline figures'!$C$8),"Yes","No")</f>
        <v>No</v>
      </c>
      <c r="Q224" s="31" t="str">
        <f aca="false">IF(AND(N224="Yes",O224="Yes",P224="Yes"),"Yes","No")</f>
        <v>No</v>
      </c>
      <c r="R224" s="46" t="s">
        <v>104</v>
      </c>
      <c r="S224" s="46" t="s">
        <v>105</v>
      </c>
      <c r="T224" s="45" t="str">
        <f aca="false">IF(N224="Yes",M224,"")</f>
        <v/>
      </c>
      <c r="U224" s="45" t="n">
        <f aca="false">IF(AND($R224="Yes",H224="95% or above"),M224,"")</f>
        <v>4.52</v>
      </c>
    </row>
    <row r="225" customFormat="false" ht="15" hidden="false" customHeight="true" outlineLevel="0" collapsed="false">
      <c r="A225" s="40" t="n">
        <v>221</v>
      </c>
      <c r="B225" s="40" t="s">
        <v>558</v>
      </c>
      <c r="C225" s="40" t="s">
        <v>162</v>
      </c>
      <c r="D225" s="41" t="n">
        <v>1.35</v>
      </c>
      <c r="E225" s="42" t="n">
        <v>1774</v>
      </c>
      <c r="F225" s="42" t="n">
        <v>2400</v>
      </c>
      <c r="G225" s="22" t="n">
        <f aca="false">E225-F225</f>
        <v>-626</v>
      </c>
      <c r="H225" s="40" t="s">
        <v>72</v>
      </c>
      <c r="I225" s="40" t="s">
        <v>559</v>
      </c>
      <c r="J225" s="42" t="n">
        <v>7310</v>
      </c>
      <c r="K225" s="42" t="n">
        <v>15660</v>
      </c>
      <c r="L225" s="43" t="n">
        <v>0.467</v>
      </c>
      <c r="M225" s="44" t="n">
        <v>6.96</v>
      </c>
      <c r="N225" s="15" t="str">
        <f aca="false">IF(AND($R225="Yes",D225&lt;'Headline figures'!$C$9),"Yes","No")</f>
        <v>No</v>
      </c>
      <c r="O225" s="15" t="str">
        <f aca="false">IF(AND($R225="Yes",L225&gt;='Headline figures'!$C$10),"Yes","No")</f>
        <v>No</v>
      </c>
      <c r="P225" s="15" t="str">
        <f aca="false">IF(AND($R225="Yes",M225&gt;'Headline figures'!$C$8),"Yes","No")</f>
        <v>No</v>
      </c>
      <c r="Q225" s="15" t="str">
        <f aca="false">IF(AND(N225="Yes",O225="Yes",P225="Yes"),"Yes","No")</f>
        <v>No</v>
      </c>
      <c r="R225" s="40" t="s">
        <v>104</v>
      </c>
      <c r="S225" s="40" t="s">
        <v>105</v>
      </c>
      <c r="T225" s="45" t="str">
        <f aca="false">IF(N225="Yes",M225,"")</f>
        <v/>
      </c>
      <c r="U225" s="45" t="n">
        <f aca="false">IF(AND($R225="Yes",H225="95% or above"),M225,"")</f>
        <v>6.96</v>
      </c>
    </row>
    <row r="226" customFormat="false" ht="15" hidden="false" customHeight="true" outlineLevel="0" collapsed="false">
      <c r="A226" s="46" t="n">
        <v>222</v>
      </c>
      <c r="B226" s="46" t="s">
        <v>560</v>
      </c>
      <c r="C226" s="46" t="s">
        <v>107</v>
      </c>
      <c r="D226" s="47" t="n">
        <v>1.36</v>
      </c>
      <c r="E226" s="48" t="n">
        <v>2474</v>
      </c>
      <c r="F226" s="48" t="n">
        <v>3369</v>
      </c>
      <c r="G226" s="33" t="n">
        <f aca="false">E226-F226</f>
        <v>-895</v>
      </c>
      <c r="H226" s="46" t="s">
        <v>72</v>
      </c>
      <c r="I226" s="46" t="s">
        <v>561</v>
      </c>
      <c r="J226" s="48" t="n">
        <v>0</v>
      </c>
      <c r="K226" s="48" t="n">
        <v>91250</v>
      </c>
      <c r="L226" s="49" t="n">
        <v>0</v>
      </c>
      <c r="M226" s="50" t="n">
        <v>8.66</v>
      </c>
      <c r="N226" s="31" t="str">
        <f aca="false">IF(AND($R226="Yes",D226&lt;'Headline figures'!$C$9),"Yes","No")</f>
        <v>No</v>
      </c>
      <c r="O226" s="31" t="str">
        <f aca="false">IF(AND($R226="Yes",L226&gt;='Headline figures'!$C$10),"Yes","No")</f>
        <v>No</v>
      </c>
      <c r="P226" s="31" t="str">
        <f aca="false">IF(AND($R226="Yes",M226&gt;'Headline figures'!$C$8),"Yes","No")</f>
        <v>Yes</v>
      </c>
      <c r="Q226" s="31" t="str">
        <f aca="false">IF(AND(N226="Yes",O226="Yes",P226="Yes"),"Yes","No")</f>
        <v>No</v>
      </c>
      <c r="R226" s="46" t="s">
        <v>104</v>
      </c>
      <c r="S226" s="46" t="s">
        <v>105</v>
      </c>
      <c r="T226" s="45" t="str">
        <f aca="false">IF(N226="Yes",M226,"")</f>
        <v/>
      </c>
      <c r="U226" s="45" t="n">
        <f aca="false">IF(AND($R226="Yes",H226="95% or above"),M226,"")</f>
        <v>8.66</v>
      </c>
    </row>
    <row r="227" customFormat="false" ht="15" hidden="false" customHeight="true" outlineLevel="0" collapsed="false">
      <c r="A227" s="40" t="n">
        <v>223</v>
      </c>
      <c r="B227" s="40" t="s">
        <v>562</v>
      </c>
      <c r="C227" s="40" t="s">
        <v>110</v>
      </c>
      <c r="D227" s="41" t="n">
        <v>1.36</v>
      </c>
      <c r="E227" s="42" t="n">
        <v>2146</v>
      </c>
      <c r="F227" s="42" t="n">
        <v>2922</v>
      </c>
      <c r="G227" s="22" t="n">
        <f aca="false">E227-F227</f>
        <v>-776</v>
      </c>
      <c r="H227" s="40" t="s">
        <v>72</v>
      </c>
      <c r="I227" s="40" t="s">
        <v>563</v>
      </c>
      <c r="J227" s="42" t="n">
        <v>0</v>
      </c>
      <c r="K227" s="42" t="n">
        <v>4040</v>
      </c>
      <c r="L227" s="43" t="n">
        <v>0</v>
      </c>
      <c r="M227" s="44" t="n">
        <v>7.13</v>
      </c>
      <c r="N227" s="15" t="str">
        <f aca="false">IF(AND($R227="Yes",D227&lt;'Headline figures'!$C$9),"Yes","No")</f>
        <v>No</v>
      </c>
      <c r="O227" s="15" t="str">
        <f aca="false">IF(AND($R227="Yes",L227&gt;='Headline figures'!$C$10),"Yes","No")</f>
        <v>No</v>
      </c>
      <c r="P227" s="15" t="str">
        <f aca="false">IF(AND($R227="Yes",M227&gt;'Headline figures'!$C$8),"Yes","No")</f>
        <v>No</v>
      </c>
      <c r="Q227" s="15" t="str">
        <f aca="false">IF(AND(N227="Yes",O227="Yes",P227="Yes"),"Yes","No")</f>
        <v>No</v>
      </c>
      <c r="R227" s="40" t="s">
        <v>104</v>
      </c>
      <c r="S227" s="40" t="s">
        <v>105</v>
      </c>
      <c r="T227" s="45" t="str">
        <f aca="false">IF(N227="Yes",M227,"")</f>
        <v/>
      </c>
      <c r="U227" s="45" t="n">
        <f aca="false">IF(AND($R227="Yes",H227="95% or above"),M227,"")</f>
        <v>7.13</v>
      </c>
    </row>
    <row r="228" customFormat="false" ht="15" hidden="false" customHeight="true" outlineLevel="0" collapsed="false">
      <c r="A228" s="46" t="n">
        <v>224</v>
      </c>
      <c r="B228" s="46" t="s">
        <v>564</v>
      </c>
      <c r="C228" s="46" t="s">
        <v>110</v>
      </c>
      <c r="D228" s="47" t="n">
        <v>1.37</v>
      </c>
      <c r="E228" s="48" t="n">
        <v>891</v>
      </c>
      <c r="F228" s="48" t="n">
        <v>1216</v>
      </c>
      <c r="G228" s="33" t="n">
        <f aca="false">E228-F228</f>
        <v>-325</v>
      </c>
      <c r="H228" s="46" t="s">
        <v>72</v>
      </c>
      <c r="I228" s="46" t="s">
        <v>565</v>
      </c>
      <c r="J228" s="48" t="n">
        <v>0</v>
      </c>
      <c r="K228" s="48" t="n">
        <v>21530</v>
      </c>
      <c r="L228" s="49" t="n">
        <v>0</v>
      </c>
      <c r="M228" s="50" t="n">
        <v>12.7</v>
      </c>
      <c r="N228" s="31" t="str">
        <f aca="false">IF(AND($R228="Yes",D228&lt;'Headline figures'!$C$9),"Yes","No")</f>
        <v>No</v>
      </c>
      <c r="O228" s="31" t="str">
        <f aca="false">IF(AND($R228="Yes",L228&gt;='Headline figures'!$C$10),"Yes","No")</f>
        <v>No</v>
      </c>
      <c r="P228" s="31" t="str">
        <f aca="false">IF(AND($R228="Yes",M228&gt;'Headline figures'!$C$8),"Yes","No")</f>
        <v>Yes</v>
      </c>
      <c r="Q228" s="31" t="str">
        <f aca="false">IF(AND(N228="Yes",O228="Yes",P228="Yes"),"Yes","No")</f>
        <v>No</v>
      </c>
      <c r="R228" s="46" t="s">
        <v>104</v>
      </c>
      <c r="S228" s="46" t="s">
        <v>105</v>
      </c>
      <c r="T228" s="45" t="str">
        <f aca="false">IF(N228="Yes",M228,"")</f>
        <v/>
      </c>
      <c r="U228" s="45" t="n">
        <f aca="false">IF(AND($R228="Yes",H228="95% or above"),M228,"")</f>
        <v>12.7</v>
      </c>
    </row>
    <row r="229" customFormat="false" ht="15" hidden="false" customHeight="true" outlineLevel="0" collapsed="false">
      <c r="A229" s="40" t="n">
        <v>225</v>
      </c>
      <c r="B229" s="40" t="s">
        <v>566</v>
      </c>
      <c r="C229" s="40" t="s">
        <v>204</v>
      </c>
      <c r="D229" s="41" t="n">
        <v>1.37</v>
      </c>
      <c r="E229" s="42" t="n">
        <v>1117</v>
      </c>
      <c r="F229" s="42" t="n">
        <v>1533</v>
      </c>
      <c r="G229" s="22" t="n">
        <f aca="false">E229-F229</f>
        <v>-416</v>
      </c>
      <c r="H229" s="40" t="s">
        <v>72</v>
      </c>
      <c r="I229" s="40" t="s">
        <v>567</v>
      </c>
      <c r="J229" s="42" t="n">
        <v>0</v>
      </c>
      <c r="K229" s="42" t="n">
        <v>84650</v>
      </c>
      <c r="L229" s="43" t="n">
        <v>0</v>
      </c>
      <c r="M229" s="44" t="n">
        <v>5.22</v>
      </c>
      <c r="N229" s="15" t="str">
        <f aca="false">IF(AND($R229="Yes",D229&lt;'Headline figures'!$C$9),"Yes","No")</f>
        <v>No</v>
      </c>
      <c r="O229" s="15" t="str">
        <f aca="false">IF(AND($R229="Yes",L229&gt;='Headline figures'!$C$10),"Yes","No")</f>
        <v>No</v>
      </c>
      <c r="P229" s="15" t="str">
        <f aca="false">IF(AND($R229="Yes",M229&gt;'Headline figures'!$C$8),"Yes","No")</f>
        <v>No</v>
      </c>
      <c r="Q229" s="15" t="str">
        <f aca="false">IF(AND(N229="Yes",O229="Yes",P229="Yes"),"Yes","No")</f>
        <v>No</v>
      </c>
      <c r="R229" s="40" t="s">
        <v>104</v>
      </c>
      <c r="S229" s="40" t="s">
        <v>105</v>
      </c>
      <c r="T229" s="45" t="str">
        <f aca="false">IF(N229="Yes",M229,"")</f>
        <v/>
      </c>
      <c r="U229" s="45" t="n">
        <f aca="false">IF(AND($R229="Yes",H229="95% or above"),M229,"")</f>
        <v>5.22</v>
      </c>
    </row>
    <row r="230" customFormat="false" ht="15" hidden="false" customHeight="true" outlineLevel="0" collapsed="false">
      <c r="A230" s="46" t="n">
        <v>226</v>
      </c>
      <c r="B230" s="46" t="s">
        <v>568</v>
      </c>
      <c r="C230" s="46" t="s">
        <v>140</v>
      </c>
      <c r="D230" s="47" t="n">
        <v>1.38</v>
      </c>
      <c r="E230" s="48" t="n">
        <v>4071</v>
      </c>
      <c r="F230" s="48" t="n">
        <v>5612</v>
      </c>
      <c r="G230" s="33" t="n">
        <f aca="false">E230-F230</f>
        <v>-1541</v>
      </c>
      <c r="H230" s="46" t="s">
        <v>72</v>
      </c>
      <c r="I230" s="46" t="s">
        <v>569</v>
      </c>
      <c r="J230" s="48" t="n">
        <v>23020</v>
      </c>
      <c r="K230" s="48" t="n">
        <v>49700</v>
      </c>
      <c r="L230" s="49" t="n">
        <v>0.463</v>
      </c>
      <c r="M230" s="50" t="n">
        <v>8.04</v>
      </c>
      <c r="N230" s="31" t="str">
        <f aca="false">IF(AND($R230="Yes",D230&lt;'Headline figures'!$C$9),"Yes","No")</f>
        <v>No</v>
      </c>
      <c r="O230" s="31" t="str">
        <f aca="false">IF(AND($R230="Yes",L230&gt;='Headline figures'!$C$10),"Yes","No")</f>
        <v>No</v>
      </c>
      <c r="P230" s="31" t="str">
        <f aca="false">IF(AND($R230="Yes",M230&gt;'Headline figures'!$C$8),"Yes","No")</f>
        <v>Yes</v>
      </c>
      <c r="Q230" s="31" t="str">
        <f aca="false">IF(AND(N230="Yes",O230="Yes",P230="Yes"),"Yes","No")</f>
        <v>No</v>
      </c>
      <c r="R230" s="46" t="s">
        <v>104</v>
      </c>
      <c r="S230" s="46" t="s">
        <v>105</v>
      </c>
      <c r="T230" s="45" t="str">
        <f aca="false">IF(N230="Yes",M230,"")</f>
        <v/>
      </c>
      <c r="U230" s="45" t="n">
        <f aca="false">IF(AND($R230="Yes",H230="95% or above"),M230,"")</f>
        <v>8.04</v>
      </c>
    </row>
    <row r="231" customFormat="false" ht="15" hidden="false" customHeight="true" outlineLevel="0" collapsed="false">
      <c r="A231" s="40" t="n">
        <v>227</v>
      </c>
      <c r="B231" s="40" t="s">
        <v>570</v>
      </c>
      <c r="C231" s="40" t="s">
        <v>149</v>
      </c>
      <c r="D231" s="41" t="n">
        <v>1.39</v>
      </c>
      <c r="E231" s="42" t="n">
        <v>1569</v>
      </c>
      <c r="F231" s="42" t="n">
        <v>2177</v>
      </c>
      <c r="G231" s="22" t="n">
        <f aca="false">E231-F231</f>
        <v>-608</v>
      </c>
      <c r="H231" s="40" t="s">
        <v>72</v>
      </c>
      <c r="I231" s="40" t="s">
        <v>571</v>
      </c>
      <c r="J231" s="42" t="n">
        <v>0</v>
      </c>
      <c r="K231" s="42" t="n">
        <v>59270</v>
      </c>
      <c r="L231" s="43" t="n">
        <v>0</v>
      </c>
      <c r="M231" s="44" t="n">
        <v>10.41</v>
      </c>
      <c r="N231" s="15" t="str">
        <f aca="false">IF(AND($R231="Yes",D231&lt;'Headline figures'!$C$9),"Yes","No")</f>
        <v>No</v>
      </c>
      <c r="O231" s="15" t="str">
        <f aca="false">IF(AND($R231="Yes",L231&gt;='Headline figures'!$C$10),"Yes","No")</f>
        <v>No</v>
      </c>
      <c r="P231" s="15" t="str">
        <f aca="false">IF(AND($R231="Yes",M231&gt;'Headline figures'!$C$8),"Yes","No")</f>
        <v>Yes</v>
      </c>
      <c r="Q231" s="15" t="str">
        <f aca="false">IF(AND(N231="Yes",O231="Yes",P231="Yes"),"Yes","No")</f>
        <v>No</v>
      </c>
      <c r="R231" s="40" t="s">
        <v>104</v>
      </c>
      <c r="S231" s="40" t="s">
        <v>105</v>
      </c>
      <c r="T231" s="45" t="str">
        <f aca="false">IF(N231="Yes",M231,"")</f>
        <v/>
      </c>
      <c r="U231" s="45" t="n">
        <f aca="false">IF(AND($R231="Yes",H231="95% or above"),M231,"")</f>
        <v>10.41</v>
      </c>
    </row>
    <row r="232" customFormat="false" ht="15" hidden="false" customHeight="true" outlineLevel="0" collapsed="false">
      <c r="A232" s="46" t="n">
        <v>228</v>
      </c>
      <c r="B232" s="46" t="s">
        <v>572</v>
      </c>
      <c r="C232" s="46" t="s">
        <v>149</v>
      </c>
      <c r="D232" s="47" t="n">
        <v>1.39</v>
      </c>
      <c r="E232" s="48" t="n">
        <v>1345</v>
      </c>
      <c r="F232" s="48" t="n">
        <v>1871</v>
      </c>
      <c r="G232" s="33" t="n">
        <f aca="false">E232-F232</f>
        <v>-526</v>
      </c>
      <c r="H232" s="46" t="s">
        <v>72</v>
      </c>
      <c r="I232" s="46" t="s">
        <v>573</v>
      </c>
      <c r="J232" s="48" t="n">
        <v>6280</v>
      </c>
      <c r="K232" s="48" t="n">
        <v>65130</v>
      </c>
      <c r="L232" s="49" t="n">
        <v>0.096</v>
      </c>
      <c r="M232" s="50" t="n">
        <v>7.02</v>
      </c>
      <c r="N232" s="31" t="str">
        <f aca="false">IF(AND($R232="Yes",D232&lt;'Headline figures'!$C$9),"Yes","No")</f>
        <v>No</v>
      </c>
      <c r="O232" s="31" t="str">
        <f aca="false">IF(AND($R232="Yes",L232&gt;='Headline figures'!$C$10),"Yes","No")</f>
        <v>No</v>
      </c>
      <c r="P232" s="31" t="str">
        <f aca="false">IF(AND($R232="Yes",M232&gt;'Headline figures'!$C$8),"Yes","No")</f>
        <v>No</v>
      </c>
      <c r="Q232" s="31" t="str">
        <f aca="false">IF(AND(N232="Yes",O232="Yes",P232="Yes"),"Yes","No")</f>
        <v>No</v>
      </c>
      <c r="R232" s="46" t="s">
        <v>104</v>
      </c>
      <c r="S232" s="46" t="s">
        <v>105</v>
      </c>
      <c r="T232" s="45" t="str">
        <f aca="false">IF(N232="Yes",M232,"")</f>
        <v/>
      </c>
      <c r="U232" s="45" t="n">
        <f aca="false">IF(AND($R232="Yes",H232="95% or above"),M232,"")</f>
        <v>7.02</v>
      </c>
    </row>
    <row r="233" customFormat="false" ht="15" hidden="false" customHeight="true" outlineLevel="0" collapsed="false">
      <c r="A233" s="40" t="n">
        <v>229</v>
      </c>
      <c r="B233" s="40" t="s">
        <v>574</v>
      </c>
      <c r="C233" s="40" t="s">
        <v>204</v>
      </c>
      <c r="D233" s="41" t="n">
        <v>1.39</v>
      </c>
      <c r="E233" s="42" t="n">
        <v>1666</v>
      </c>
      <c r="F233" s="42" t="n">
        <v>2313</v>
      </c>
      <c r="G233" s="22" t="n">
        <f aca="false">E233-F233</f>
        <v>-647</v>
      </c>
      <c r="H233" s="40" t="s">
        <v>72</v>
      </c>
      <c r="I233" s="40" t="s">
        <v>575</v>
      </c>
      <c r="J233" s="42" t="n">
        <v>20050</v>
      </c>
      <c r="K233" s="42" t="n">
        <v>28650</v>
      </c>
      <c r="L233" s="43" t="n">
        <v>0.7</v>
      </c>
      <c r="M233" s="44" t="n">
        <v>5.75</v>
      </c>
      <c r="N233" s="15" t="str">
        <f aca="false">IF(AND($R233="Yes",D233&lt;'Headline figures'!$C$9),"Yes","No")</f>
        <v>No</v>
      </c>
      <c r="O233" s="15" t="str">
        <f aca="false">IF(AND($R233="Yes",L233&gt;='Headline figures'!$C$10),"Yes","No")</f>
        <v>Yes</v>
      </c>
      <c r="P233" s="15" t="str">
        <f aca="false">IF(AND($R233="Yes",M233&gt;'Headline figures'!$C$8),"Yes","No")</f>
        <v>No</v>
      </c>
      <c r="Q233" s="15" t="str">
        <f aca="false">IF(AND(N233="Yes",O233="Yes",P233="Yes"),"Yes","No")</f>
        <v>No</v>
      </c>
      <c r="R233" s="40" t="s">
        <v>104</v>
      </c>
      <c r="S233" s="40" t="s">
        <v>105</v>
      </c>
      <c r="T233" s="45" t="str">
        <f aca="false">IF(N233="Yes",M233,"")</f>
        <v/>
      </c>
      <c r="U233" s="45" t="n">
        <f aca="false">IF(AND($R233="Yes",H233="95% or above"),M233,"")</f>
        <v>5.75</v>
      </c>
    </row>
    <row r="234" customFormat="false" ht="15" hidden="false" customHeight="true" outlineLevel="0" collapsed="false">
      <c r="A234" s="46" t="n">
        <v>230</v>
      </c>
      <c r="B234" s="46" t="s">
        <v>576</v>
      </c>
      <c r="C234" s="46" t="s">
        <v>149</v>
      </c>
      <c r="D234" s="47" t="n">
        <v>1.41</v>
      </c>
      <c r="E234" s="48" t="n">
        <v>3219</v>
      </c>
      <c r="F234" s="48" t="n">
        <v>4544</v>
      </c>
      <c r="G234" s="33" t="n">
        <f aca="false">E234-F234</f>
        <v>-1325</v>
      </c>
      <c r="H234" s="46" t="s">
        <v>72</v>
      </c>
      <c r="I234" s="46" t="s">
        <v>577</v>
      </c>
      <c r="J234" s="48" t="n">
        <v>0</v>
      </c>
      <c r="K234" s="48" t="n">
        <v>3570</v>
      </c>
      <c r="L234" s="49" t="n">
        <v>0</v>
      </c>
      <c r="M234" s="50" t="n">
        <v>5.18</v>
      </c>
      <c r="N234" s="31" t="str">
        <f aca="false">IF(AND($R234="Yes",D234&lt;'Headline figures'!$C$9),"Yes","No")</f>
        <v>No</v>
      </c>
      <c r="O234" s="31" t="str">
        <f aca="false">IF(AND($R234="Yes",L234&gt;='Headline figures'!$C$10),"Yes","No")</f>
        <v>No</v>
      </c>
      <c r="P234" s="31" t="str">
        <f aca="false">IF(AND($R234="Yes",M234&gt;'Headline figures'!$C$8),"Yes","No")</f>
        <v>No</v>
      </c>
      <c r="Q234" s="31" t="str">
        <f aca="false">IF(AND(N234="Yes",O234="Yes",P234="Yes"),"Yes","No")</f>
        <v>No</v>
      </c>
      <c r="R234" s="46" t="s">
        <v>104</v>
      </c>
      <c r="S234" s="46" t="s">
        <v>105</v>
      </c>
      <c r="T234" s="45" t="str">
        <f aca="false">IF(N234="Yes",M234,"")</f>
        <v/>
      </c>
      <c r="U234" s="45" t="n">
        <f aca="false">IF(AND($R234="Yes",H234="95% or above"),M234,"")</f>
        <v>5.18</v>
      </c>
    </row>
    <row r="235" customFormat="false" ht="15" hidden="false" customHeight="true" outlineLevel="0" collapsed="false">
      <c r="A235" s="40" t="n">
        <v>231</v>
      </c>
      <c r="B235" s="40" t="s">
        <v>578</v>
      </c>
      <c r="C235" s="40" t="s">
        <v>149</v>
      </c>
      <c r="D235" s="41" t="n">
        <v>1.41</v>
      </c>
      <c r="E235" s="42" t="n">
        <v>3219</v>
      </c>
      <c r="F235" s="42" t="n">
        <v>4544</v>
      </c>
      <c r="G235" s="22" t="n">
        <f aca="false">E235-F235</f>
        <v>-1325</v>
      </c>
      <c r="H235" s="40" t="s">
        <v>72</v>
      </c>
      <c r="I235" s="40" t="s">
        <v>579</v>
      </c>
      <c r="J235" s="42" t="n">
        <v>0</v>
      </c>
      <c r="K235" s="42" t="n">
        <v>92250</v>
      </c>
      <c r="L235" s="43" t="n">
        <v>0</v>
      </c>
      <c r="M235" s="44" t="n">
        <v>7.02</v>
      </c>
      <c r="N235" s="15" t="str">
        <f aca="false">IF(AND($R235="Yes",D235&lt;'Headline figures'!$C$9),"Yes","No")</f>
        <v>No</v>
      </c>
      <c r="O235" s="15" t="str">
        <f aca="false">IF(AND($R235="Yes",L235&gt;='Headline figures'!$C$10),"Yes","No")</f>
        <v>No</v>
      </c>
      <c r="P235" s="15" t="str">
        <f aca="false">IF(AND($R235="Yes",M235&gt;'Headline figures'!$C$8),"Yes","No")</f>
        <v>No</v>
      </c>
      <c r="Q235" s="15" t="str">
        <f aca="false">IF(AND(N235="Yes",O235="Yes",P235="Yes"),"Yes","No")</f>
        <v>No</v>
      </c>
      <c r="R235" s="40" t="s">
        <v>104</v>
      </c>
      <c r="S235" s="40" t="s">
        <v>105</v>
      </c>
      <c r="T235" s="45" t="str">
        <f aca="false">IF(N235="Yes",M235,"")</f>
        <v/>
      </c>
      <c r="U235" s="45" t="n">
        <f aca="false">IF(AND($R235="Yes",H235="95% or above"),M235,"")</f>
        <v>7.02</v>
      </c>
    </row>
    <row r="236" customFormat="false" ht="15" hidden="false" customHeight="true" outlineLevel="0" collapsed="false">
      <c r="A236" s="46" t="n">
        <v>232</v>
      </c>
      <c r="B236" s="46" t="s">
        <v>580</v>
      </c>
      <c r="C236" s="46" t="s">
        <v>149</v>
      </c>
      <c r="D236" s="47" t="n">
        <v>1.41</v>
      </c>
      <c r="E236" s="48" t="n">
        <v>3219</v>
      </c>
      <c r="F236" s="48" t="n">
        <v>4544</v>
      </c>
      <c r="G236" s="33" t="n">
        <f aca="false">E236-F236</f>
        <v>-1325</v>
      </c>
      <c r="H236" s="46" t="s">
        <v>72</v>
      </c>
      <c r="I236" s="46" t="s">
        <v>581</v>
      </c>
      <c r="J236" s="48" t="n">
        <v>0</v>
      </c>
      <c r="K236" s="48" t="n">
        <v>115570</v>
      </c>
      <c r="L236" s="49" t="n">
        <v>0</v>
      </c>
      <c r="M236" s="50" t="n">
        <v>6.42</v>
      </c>
      <c r="N236" s="31" t="str">
        <f aca="false">IF(AND($R236="Yes",D236&lt;'Headline figures'!$C$9),"Yes","No")</f>
        <v>No</v>
      </c>
      <c r="O236" s="31" t="str">
        <f aca="false">IF(AND($R236="Yes",L236&gt;='Headline figures'!$C$10),"Yes","No")</f>
        <v>No</v>
      </c>
      <c r="P236" s="31" t="str">
        <f aca="false">IF(AND($R236="Yes",M236&gt;'Headline figures'!$C$8),"Yes","No")</f>
        <v>No</v>
      </c>
      <c r="Q236" s="31" t="str">
        <f aca="false">IF(AND(N236="Yes",O236="Yes",P236="Yes"),"Yes","No")</f>
        <v>No</v>
      </c>
      <c r="R236" s="46" t="s">
        <v>104</v>
      </c>
      <c r="S236" s="46" t="s">
        <v>105</v>
      </c>
      <c r="T236" s="45" t="str">
        <f aca="false">IF(N236="Yes",M236,"")</f>
        <v/>
      </c>
      <c r="U236" s="45" t="n">
        <f aca="false">IF(AND($R236="Yes",H236="95% or above"),M236,"")</f>
        <v>6.42</v>
      </c>
    </row>
    <row r="237" customFormat="false" ht="15" hidden="false" customHeight="true" outlineLevel="0" collapsed="false">
      <c r="A237" s="40" t="n">
        <v>233</v>
      </c>
      <c r="B237" s="40" t="s">
        <v>582</v>
      </c>
      <c r="C237" s="40" t="s">
        <v>110</v>
      </c>
      <c r="D237" s="41" t="n">
        <v>1.42</v>
      </c>
      <c r="E237" s="42" t="n">
        <v>5266</v>
      </c>
      <c r="F237" s="42" t="n">
        <v>7484</v>
      </c>
      <c r="G237" s="22" t="n">
        <f aca="false">E237-F237</f>
        <v>-2218</v>
      </c>
      <c r="H237" s="40" t="s">
        <v>72</v>
      </c>
      <c r="I237" s="40" t="s">
        <v>583</v>
      </c>
      <c r="J237" s="42" t="n">
        <v>0</v>
      </c>
      <c r="K237" s="42" t="n">
        <v>30860</v>
      </c>
      <c r="L237" s="43" t="n">
        <v>0</v>
      </c>
      <c r="M237" s="44" t="n">
        <v>8.43</v>
      </c>
      <c r="N237" s="15" t="str">
        <f aca="false">IF(AND($R237="Yes",D237&lt;'Headline figures'!$C$9),"Yes","No")</f>
        <v>No</v>
      </c>
      <c r="O237" s="15" t="str">
        <f aca="false">IF(AND($R237="Yes",L237&gt;='Headline figures'!$C$10),"Yes","No")</f>
        <v>No</v>
      </c>
      <c r="P237" s="15" t="str">
        <f aca="false">IF(AND($R237="Yes",M237&gt;'Headline figures'!$C$8),"Yes","No")</f>
        <v>Yes</v>
      </c>
      <c r="Q237" s="15" t="str">
        <f aca="false">IF(AND(N237="Yes",O237="Yes",P237="Yes"),"Yes","No")</f>
        <v>No</v>
      </c>
      <c r="R237" s="40" t="s">
        <v>104</v>
      </c>
      <c r="S237" s="40" t="s">
        <v>105</v>
      </c>
      <c r="T237" s="45" t="str">
        <f aca="false">IF(N237="Yes",M237,"")</f>
        <v/>
      </c>
      <c r="U237" s="45" t="n">
        <f aca="false">IF(AND($R237="Yes",H237="95% or above"),M237,"")</f>
        <v>8.43</v>
      </c>
    </row>
    <row r="238" customFormat="false" ht="15" hidden="false" customHeight="true" outlineLevel="0" collapsed="false">
      <c r="A238" s="46" t="n">
        <v>234</v>
      </c>
      <c r="B238" s="46" t="s">
        <v>584</v>
      </c>
      <c r="C238" s="46" t="s">
        <v>110</v>
      </c>
      <c r="D238" s="47" t="n">
        <v>1.42</v>
      </c>
      <c r="E238" s="48" t="n">
        <v>690</v>
      </c>
      <c r="F238" s="48" t="n">
        <v>983</v>
      </c>
      <c r="G238" s="33" t="n">
        <f aca="false">E238-F238</f>
        <v>-293</v>
      </c>
      <c r="H238" s="46" t="s">
        <v>72</v>
      </c>
      <c r="I238" s="46" t="s">
        <v>585</v>
      </c>
      <c r="J238" s="48" t="n">
        <v>0</v>
      </c>
      <c r="K238" s="48" t="n">
        <v>3250</v>
      </c>
      <c r="L238" s="49" t="n">
        <v>0</v>
      </c>
      <c r="M238" s="50" t="n">
        <v>9.57</v>
      </c>
      <c r="N238" s="31" t="str">
        <f aca="false">IF(AND($R238="Yes",D238&lt;'Headline figures'!$C$9),"Yes","No")</f>
        <v>No</v>
      </c>
      <c r="O238" s="31" t="str">
        <f aca="false">IF(AND($R238="Yes",L238&gt;='Headline figures'!$C$10),"Yes","No")</f>
        <v>No</v>
      </c>
      <c r="P238" s="31" t="str">
        <f aca="false">IF(AND($R238="Yes",M238&gt;'Headline figures'!$C$8),"Yes","No")</f>
        <v>Yes</v>
      </c>
      <c r="Q238" s="31" t="str">
        <f aca="false">IF(AND(N238="Yes",O238="Yes",P238="Yes"),"Yes","No")</f>
        <v>No</v>
      </c>
      <c r="R238" s="46" t="s">
        <v>104</v>
      </c>
      <c r="S238" s="46" t="s">
        <v>105</v>
      </c>
      <c r="T238" s="45" t="str">
        <f aca="false">IF(N238="Yes",M238,"")</f>
        <v/>
      </c>
      <c r="U238" s="45" t="n">
        <f aca="false">IF(AND($R238="Yes",H238="95% or above"),M238,"")</f>
        <v>9.57</v>
      </c>
    </row>
    <row r="239" customFormat="false" ht="15" hidden="false" customHeight="true" outlineLevel="0" collapsed="false">
      <c r="A239" s="40" t="n">
        <v>235</v>
      </c>
      <c r="B239" s="40" t="s">
        <v>586</v>
      </c>
      <c r="C239" s="40" t="s">
        <v>107</v>
      </c>
      <c r="D239" s="41" t="n">
        <v>1.43</v>
      </c>
      <c r="E239" s="42" t="n">
        <v>868</v>
      </c>
      <c r="F239" s="42" t="n">
        <v>1245</v>
      </c>
      <c r="G239" s="22" t="n">
        <f aca="false">E239-F239</f>
        <v>-377</v>
      </c>
      <c r="H239" s="40" t="s">
        <v>72</v>
      </c>
      <c r="I239" s="40" t="s">
        <v>587</v>
      </c>
      <c r="J239" s="42" t="n">
        <v>0</v>
      </c>
      <c r="K239" s="42" t="n">
        <v>35780</v>
      </c>
      <c r="L239" s="43" t="n">
        <v>0</v>
      </c>
      <c r="M239" s="44" t="n">
        <v>11.05</v>
      </c>
      <c r="N239" s="15" t="str">
        <f aca="false">IF(AND($R239="Yes",D239&lt;'Headline figures'!$C$9),"Yes","No")</f>
        <v>No</v>
      </c>
      <c r="O239" s="15" t="str">
        <f aca="false">IF(AND($R239="Yes",L239&gt;='Headline figures'!$C$10),"Yes","No")</f>
        <v>No</v>
      </c>
      <c r="P239" s="15" t="str">
        <f aca="false">IF(AND($R239="Yes",M239&gt;'Headline figures'!$C$8),"Yes","No")</f>
        <v>Yes</v>
      </c>
      <c r="Q239" s="15" t="str">
        <f aca="false">IF(AND(N239="Yes",O239="Yes",P239="Yes"),"Yes","No")</f>
        <v>No</v>
      </c>
      <c r="R239" s="40" t="s">
        <v>104</v>
      </c>
      <c r="S239" s="40" t="s">
        <v>105</v>
      </c>
      <c r="T239" s="45" t="str">
        <f aca="false">IF(N239="Yes",M239,"")</f>
        <v/>
      </c>
      <c r="U239" s="45" t="n">
        <f aca="false">IF(AND($R239="Yes",H239="95% or above"),M239,"")</f>
        <v>11.05</v>
      </c>
    </row>
    <row r="240" customFormat="false" ht="15" hidden="false" customHeight="true" outlineLevel="0" collapsed="false">
      <c r="A240" s="46" t="n">
        <v>236</v>
      </c>
      <c r="B240" s="46" t="s">
        <v>588</v>
      </c>
      <c r="C240" s="46" t="s">
        <v>107</v>
      </c>
      <c r="D240" s="47" t="n">
        <v>1.44</v>
      </c>
      <c r="E240" s="48" t="n">
        <v>1841</v>
      </c>
      <c r="F240" s="48" t="n">
        <v>2648</v>
      </c>
      <c r="G240" s="33" t="n">
        <f aca="false">E240-F240</f>
        <v>-807</v>
      </c>
      <c r="H240" s="46" t="s">
        <v>72</v>
      </c>
      <c r="I240" s="46" t="s">
        <v>589</v>
      </c>
      <c r="J240" s="48" t="n">
        <v>0</v>
      </c>
      <c r="K240" s="48" t="n">
        <v>130510</v>
      </c>
      <c r="L240" s="49" t="n">
        <v>0</v>
      </c>
      <c r="M240" s="50" t="n">
        <v>7.88</v>
      </c>
      <c r="N240" s="31" t="str">
        <f aca="false">IF(AND($R240="Yes",D240&lt;'Headline figures'!$C$9),"Yes","No")</f>
        <v>No</v>
      </c>
      <c r="O240" s="31" t="str">
        <f aca="false">IF(AND($R240="Yes",L240&gt;='Headline figures'!$C$10),"Yes","No")</f>
        <v>No</v>
      </c>
      <c r="P240" s="31" t="str">
        <f aca="false">IF(AND($R240="Yes",M240&gt;'Headline figures'!$C$8),"Yes","No")</f>
        <v>Yes</v>
      </c>
      <c r="Q240" s="31" t="str">
        <f aca="false">IF(AND(N240="Yes",O240="Yes",P240="Yes"),"Yes","No")</f>
        <v>No</v>
      </c>
      <c r="R240" s="46" t="s">
        <v>104</v>
      </c>
      <c r="S240" s="46" t="s">
        <v>105</v>
      </c>
      <c r="T240" s="45" t="str">
        <f aca="false">IF(N240="Yes",M240,"")</f>
        <v/>
      </c>
      <c r="U240" s="45" t="n">
        <f aca="false">IF(AND($R240="Yes",H240="95% or above"),M240,"")</f>
        <v>7.88</v>
      </c>
    </row>
    <row r="241" customFormat="false" ht="15" hidden="false" customHeight="true" outlineLevel="0" collapsed="false">
      <c r="A241" s="40" t="n">
        <v>237</v>
      </c>
      <c r="B241" s="40" t="s">
        <v>590</v>
      </c>
      <c r="C241" s="40" t="s">
        <v>107</v>
      </c>
      <c r="D241" s="41" t="n">
        <v>1.47</v>
      </c>
      <c r="E241" s="42" t="n">
        <v>1232</v>
      </c>
      <c r="F241" s="42" t="n">
        <v>1809</v>
      </c>
      <c r="G241" s="22" t="n">
        <f aca="false">E241-F241</f>
        <v>-577</v>
      </c>
      <c r="H241" s="40" t="s">
        <v>72</v>
      </c>
      <c r="I241" s="40" t="s">
        <v>591</v>
      </c>
      <c r="J241" s="42" t="n">
        <v>0</v>
      </c>
      <c r="K241" s="42" t="n">
        <v>59510</v>
      </c>
      <c r="L241" s="43" t="n">
        <v>0</v>
      </c>
      <c r="M241" s="44" t="n">
        <v>10.6</v>
      </c>
      <c r="N241" s="15" t="str">
        <f aca="false">IF(AND($R241="Yes",D241&lt;'Headline figures'!$C$9),"Yes","No")</f>
        <v>No</v>
      </c>
      <c r="O241" s="15" t="str">
        <f aca="false">IF(AND($R241="Yes",L241&gt;='Headline figures'!$C$10),"Yes","No")</f>
        <v>No</v>
      </c>
      <c r="P241" s="15" t="str">
        <f aca="false">IF(AND($R241="Yes",M241&gt;'Headline figures'!$C$8),"Yes","No")</f>
        <v>Yes</v>
      </c>
      <c r="Q241" s="15" t="str">
        <f aca="false">IF(AND(N241="Yes",O241="Yes",P241="Yes"),"Yes","No")</f>
        <v>No</v>
      </c>
      <c r="R241" s="40" t="s">
        <v>104</v>
      </c>
      <c r="S241" s="40" t="s">
        <v>105</v>
      </c>
      <c r="T241" s="45" t="str">
        <f aca="false">IF(N241="Yes",M241,"")</f>
        <v/>
      </c>
      <c r="U241" s="45" t="n">
        <f aca="false">IF(AND($R241="Yes",H241="95% or above"),M241,"")</f>
        <v>10.6</v>
      </c>
    </row>
    <row r="242" customFormat="false" ht="15" hidden="false" customHeight="true" outlineLevel="0" collapsed="false">
      <c r="A242" s="46" t="n">
        <v>238</v>
      </c>
      <c r="B242" s="46" t="s">
        <v>592</v>
      </c>
      <c r="C242" s="46" t="s">
        <v>107</v>
      </c>
      <c r="D242" s="47" t="n">
        <v>1.48</v>
      </c>
      <c r="E242" s="48" t="n">
        <v>3032</v>
      </c>
      <c r="F242" s="48" t="n">
        <v>4474</v>
      </c>
      <c r="G242" s="33" t="n">
        <f aca="false">E242-F242</f>
        <v>-1442</v>
      </c>
      <c r="H242" s="46" t="s">
        <v>72</v>
      </c>
      <c r="I242" s="46" t="s">
        <v>593</v>
      </c>
      <c r="J242" s="48" t="n">
        <v>23220</v>
      </c>
      <c r="K242" s="48" t="n">
        <v>90160</v>
      </c>
      <c r="L242" s="49" t="n">
        <v>0.258</v>
      </c>
      <c r="M242" s="50" t="n">
        <v>9.31</v>
      </c>
      <c r="N242" s="31" t="str">
        <f aca="false">IF(AND($R242="Yes",D242&lt;'Headline figures'!$C$9),"Yes","No")</f>
        <v>No</v>
      </c>
      <c r="O242" s="31" t="str">
        <f aca="false">IF(AND($R242="Yes",L242&gt;='Headline figures'!$C$10),"Yes","No")</f>
        <v>No</v>
      </c>
      <c r="P242" s="31" t="str">
        <f aca="false">IF(AND($R242="Yes",M242&gt;'Headline figures'!$C$8),"Yes","No")</f>
        <v>Yes</v>
      </c>
      <c r="Q242" s="31" t="str">
        <f aca="false">IF(AND(N242="Yes",O242="Yes",P242="Yes"),"Yes","No")</f>
        <v>No</v>
      </c>
      <c r="R242" s="46" t="s">
        <v>104</v>
      </c>
      <c r="S242" s="46" t="s">
        <v>105</v>
      </c>
      <c r="T242" s="45" t="str">
        <f aca="false">IF(N242="Yes",M242,"")</f>
        <v/>
      </c>
      <c r="U242" s="45" t="n">
        <f aca="false">IF(AND($R242="Yes",H242="95% or above"),M242,"")</f>
        <v>9.31</v>
      </c>
    </row>
    <row r="243" customFormat="false" ht="15" hidden="false" customHeight="true" outlineLevel="0" collapsed="false">
      <c r="A243" s="40" t="n">
        <v>239</v>
      </c>
      <c r="B243" s="40" t="s">
        <v>594</v>
      </c>
      <c r="C243" s="40" t="s">
        <v>135</v>
      </c>
      <c r="D243" s="41" t="n">
        <v>1.49</v>
      </c>
      <c r="E243" s="42" t="n">
        <v>1120</v>
      </c>
      <c r="F243" s="42" t="n">
        <v>1666</v>
      </c>
      <c r="G243" s="22" t="n">
        <f aca="false">E243-F243</f>
        <v>-546</v>
      </c>
      <c r="H243" s="40" t="s">
        <v>72</v>
      </c>
      <c r="I243" s="40" t="s">
        <v>595</v>
      </c>
      <c r="J243" s="42" t="n">
        <v>11110</v>
      </c>
      <c r="K243" s="42" t="n">
        <v>59820</v>
      </c>
      <c r="L243" s="43" t="n">
        <v>0.186</v>
      </c>
      <c r="M243" s="44" t="n">
        <v>7.46</v>
      </c>
      <c r="N243" s="15" t="str">
        <f aca="false">IF(AND($R243="Yes",D243&lt;'Headline figures'!$C$9),"Yes","No")</f>
        <v>No</v>
      </c>
      <c r="O243" s="15" t="str">
        <f aca="false">IF(AND($R243="Yes",L243&gt;='Headline figures'!$C$10),"Yes","No")</f>
        <v>No</v>
      </c>
      <c r="P243" s="15" t="str">
        <f aca="false">IF(AND($R243="Yes",M243&gt;'Headline figures'!$C$8),"Yes","No")</f>
        <v>No</v>
      </c>
      <c r="Q243" s="15" t="str">
        <f aca="false">IF(AND(N243="Yes",O243="Yes",P243="Yes"),"Yes","No")</f>
        <v>No</v>
      </c>
      <c r="R243" s="40" t="s">
        <v>104</v>
      </c>
      <c r="S243" s="40" t="s">
        <v>105</v>
      </c>
      <c r="T243" s="45" t="str">
        <f aca="false">IF(N243="Yes",M243,"")</f>
        <v/>
      </c>
      <c r="U243" s="45" t="n">
        <f aca="false">IF(AND($R243="Yes",H243="95% or above"),M243,"")</f>
        <v>7.46</v>
      </c>
    </row>
    <row r="244" customFormat="false" ht="15" hidden="false" customHeight="true" outlineLevel="0" collapsed="false">
      <c r="A244" s="46" t="n">
        <v>240</v>
      </c>
      <c r="B244" s="46" t="s">
        <v>596</v>
      </c>
      <c r="C244" s="46" t="s">
        <v>107</v>
      </c>
      <c r="D244" s="47" t="n">
        <v>1.5</v>
      </c>
      <c r="E244" s="48" t="n">
        <v>2154</v>
      </c>
      <c r="F244" s="48" t="n">
        <v>3232</v>
      </c>
      <c r="G244" s="33" t="n">
        <f aca="false">E244-F244</f>
        <v>-1078</v>
      </c>
      <c r="H244" s="46" t="s">
        <v>72</v>
      </c>
      <c r="I244" s="46" t="s">
        <v>597</v>
      </c>
      <c r="J244" s="48" t="n">
        <v>0</v>
      </c>
      <c r="K244" s="48" t="n">
        <v>61170</v>
      </c>
      <c r="L244" s="49" t="n">
        <v>0</v>
      </c>
      <c r="M244" s="50" t="n">
        <v>9.15</v>
      </c>
      <c r="N244" s="31" t="str">
        <f aca="false">IF(AND($R244="Yes",D244&lt;'Headline figures'!$C$9),"Yes","No")</f>
        <v>No</v>
      </c>
      <c r="O244" s="31" t="str">
        <f aca="false">IF(AND($R244="Yes",L244&gt;='Headline figures'!$C$10),"Yes","No")</f>
        <v>No</v>
      </c>
      <c r="P244" s="31" t="str">
        <f aca="false">IF(AND($R244="Yes",M244&gt;'Headline figures'!$C$8),"Yes","No")</f>
        <v>Yes</v>
      </c>
      <c r="Q244" s="31" t="str">
        <f aca="false">IF(AND(N244="Yes",O244="Yes",P244="Yes"),"Yes","No")</f>
        <v>No</v>
      </c>
      <c r="R244" s="46" t="s">
        <v>104</v>
      </c>
      <c r="S244" s="46" t="s">
        <v>105</v>
      </c>
      <c r="T244" s="45" t="str">
        <f aca="false">IF(N244="Yes",M244,"")</f>
        <v/>
      </c>
      <c r="U244" s="45" t="n">
        <f aca="false">IF(AND($R244="Yes",H244="95% or above"),M244,"")</f>
        <v>9.15</v>
      </c>
    </row>
    <row r="245" customFormat="false" ht="15" hidden="false" customHeight="true" outlineLevel="0" collapsed="false">
      <c r="A245" s="40" t="n">
        <v>241</v>
      </c>
      <c r="B245" s="40" t="s">
        <v>598</v>
      </c>
      <c r="C245" s="40" t="s">
        <v>149</v>
      </c>
      <c r="D245" s="41" t="n">
        <v>1.52</v>
      </c>
      <c r="E245" s="42" t="n">
        <v>492</v>
      </c>
      <c r="F245" s="42" t="n">
        <v>746</v>
      </c>
      <c r="G245" s="22" t="n">
        <f aca="false">E245-F245</f>
        <v>-254</v>
      </c>
      <c r="H245" s="40" t="s">
        <v>72</v>
      </c>
      <c r="I245" s="40" t="s">
        <v>599</v>
      </c>
      <c r="J245" s="42" t="n">
        <v>0</v>
      </c>
      <c r="K245" s="42" t="n">
        <v>2350</v>
      </c>
      <c r="L245" s="43" t="n">
        <v>0</v>
      </c>
      <c r="M245" s="44" t="n">
        <v>9.15</v>
      </c>
      <c r="N245" s="15" t="str">
        <f aca="false">IF(AND($R245="Yes",D245&lt;'Headline figures'!$C$9),"Yes","No")</f>
        <v>No</v>
      </c>
      <c r="O245" s="15" t="str">
        <f aca="false">IF(AND($R245="Yes",L245&gt;='Headline figures'!$C$10),"Yes","No")</f>
        <v>No</v>
      </c>
      <c r="P245" s="15" t="str">
        <f aca="false">IF(AND($R245="Yes",M245&gt;'Headline figures'!$C$8),"Yes","No")</f>
        <v>Yes</v>
      </c>
      <c r="Q245" s="15" t="str">
        <f aca="false">IF(AND(N245="Yes",O245="Yes",P245="Yes"),"Yes","No")</f>
        <v>No</v>
      </c>
      <c r="R245" s="40" t="s">
        <v>104</v>
      </c>
      <c r="S245" s="40" t="s">
        <v>105</v>
      </c>
      <c r="T245" s="45" t="str">
        <f aca="false">IF(N245="Yes",M245,"")</f>
        <v/>
      </c>
      <c r="U245" s="45" t="n">
        <f aca="false">IF(AND($R245="Yes",H245="95% or above"),M245,"")</f>
        <v>9.15</v>
      </c>
    </row>
    <row r="246" customFormat="false" ht="15" hidden="false" customHeight="true" outlineLevel="0" collapsed="false">
      <c r="A246" s="46" t="n">
        <v>242</v>
      </c>
      <c r="B246" s="46" t="s">
        <v>600</v>
      </c>
      <c r="C246" s="46" t="s">
        <v>195</v>
      </c>
      <c r="D246" s="47" t="n">
        <v>1.52</v>
      </c>
      <c r="E246" s="48" t="n">
        <v>1348</v>
      </c>
      <c r="F246" s="48" t="n">
        <v>2053</v>
      </c>
      <c r="G246" s="33" t="n">
        <f aca="false">E246-F246</f>
        <v>-705</v>
      </c>
      <c r="H246" s="46" t="s">
        <v>72</v>
      </c>
      <c r="I246" s="46" t="s">
        <v>601</v>
      </c>
      <c r="J246" s="48" t="n">
        <v>0</v>
      </c>
      <c r="K246" s="48" t="n">
        <v>20490</v>
      </c>
      <c r="L246" s="49" t="n">
        <v>0</v>
      </c>
      <c r="M246" s="50" t="n">
        <v>4.78</v>
      </c>
      <c r="N246" s="31" t="str">
        <f aca="false">IF(AND($R246="Yes",D246&lt;'Headline figures'!$C$9),"Yes","No")</f>
        <v>No</v>
      </c>
      <c r="O246" s="31" t="str">
        <f aca="false">IF(AND($R246="Yes",L246&gt;='Headline figures'!$C$10),"Yes","No")</f>
        <v>No</v>
      </c>
      <c r="P246" s="31" t="str">
        <f aca="false">IF(AND($R246="Yes",M246&gt;'Headline figures'!$C$8),"Yes","No")</f>
        <v>No</v>
      </c>
      <c r="Q246" s="31" t="str">
        <f aca="false">IF(AND(N246="Yes",O246="Yes",P246="Yes"),"Yes","No")</f>
        <v>No</v>
      </c>
      <c r="R246" s="46" t="s">
        <v>104</v>
      </c>
      <c r="S246" s="46" t="s">
        <v>105</v>
      </c>
      <c r="T246" s="45" t="str">
        <f aca="false">IF(N246="Yes",M246,"")</f>
        <v/>
      </c>
      <c r="U246" s="45" t="n">
        <f aca="false">IF(AND($R246="Yes",H246="95% or above"),M246,"")</f>
        <v>4.78</v>
      </c>
    </row>
    <row r="247" customFormat="false" ht="15" hidden="false" customHeight="true" outlineLevel="0" collapsed="false">
      <c r="A247" s="40" t="n">
        <v>243</v>
      </c>
      <c r="B247" s="40" t="s">
        <v>602</v>
      </c>
      <c r="C247" s="40" t="s">
        <v>107</v>
      </c>
      <c r="D247" s="41" t="n">
        <v>1.52</v>
      </c>
      <c r="E247" s="42" t="n">
        <v>1650</v>
      </c>
      <c r="F247" s="42" t="n">
        <v>2509</v>
      </c>
      <c r="G247" s="22" t="n">
        <f aca="false">E247-F247</f>
        <v>-859</v>
      </c>
      <c r="H247" s="40" t="s">
        <v>72</v>
      </c>
      <c r="I247" s="40" t="s">
        <v>603</v>
      </c>
      <c r="J247" s="42" t="n">
        <v>0</v>
      </c>
      <c r="K247" s="42" t="n">
        <v>33630</v>
      </c>
      <c r="L247" s="43" t="n">
        <v>0</v>
      </c>
      <c r="M247" s="44" t="n">
        <v>8.02</v>
      </c>
      <c r="N247" s="15" t="str">
        <f aca="false">IF(AND($R247="Yes",D247&lt;'Headline figures'!$C$9),"Yes","No")</f>
        <v>No</v>
      </c>
      <c r="O247" s="15" t="str">
        <f aca="false">IF(AND($R247="Yes",L247&gt;='Headline figures'!$C$10),"Yes","No")</f>
        <v>No</v>
      </c>
      <c r="P247" s="15" t="str">
        <f aca="false">IF(AND($R247="Yes",M247&gt;'Headline figures'!$C$8),"Yes","No")</f>
        <v>Yes</v>
      </c>
      <c r="Q247" s="15" t="str">
        <f aca="false">IF(AND(N247="Yes",O247="Yes",P247="Yes"),"Yes","No")</f>
        <v>No</v>
      </c>
      <c r="R247" s="40" t="s">
        <v>104</v>
      </c>
      <c r="S247" s="40" t="s">
        <v>105</v>
      </c>
      <c r="T247" s="45" t="str">
        <f aca="false">IF(N247="Yes",M247,"")</f>
        <v/>
      </c>
      <c r="U247" s="45" t="n">
        <f aca="false">IF(AND($R247="Yes",H247="95% or above"),M247,"")</f>
        <v>8.02</v>
      </c>
    </row>
    <row r="248" customFormat="false" ht="15" hidden="false" customHeight="true" outlineLevel="0" collapsed="false">
      <c r="A248" s="46" t="n">
        <v>244</v>
      </c>
      <c r="B248" s="46" t="s">
        <v>604</v>
      </c>
      <c r="C248" s="46" t="s">
        <v>162</v>
      </c>
      <c r="D248" s="47" t="n">
        <v>1.53</v>
      </c>
      <c r="E248" s="48" t="n">
        <v>2431</v>
      </c>
      <c r="F248" s="48" t="n">
        <v>3725</v>
      </c>
      <c r="G248" s="33" t="n">
        <f aca="false">E248-F248</f>
        <v>-1294</v>
      </c>
      <c r="H248" s="46" t="s">
        <v>72</v>
      </c>
      <c r="I248" s="46" t="s">
        <v>605</v>
      </c>
      <c r="J248" s="48" t="n">
        <v>10470</v>
      </c>
      <c r="K248" s="48" t="n">
        <v>18820</v>
      </c>
      <c r="L248" s="49" t="n">
        <v>0.557</v>
      </c>
      <c r="M248" s="50" t="n">
        <v>5.87</v>
      </c>
      <c r="N248" s="31" t="str">
        <f aca="false">IF(AND($R248="Yes",D248&lt;'Headline figures'!$C$9),"Yes","No")</f>
        <v>No</v>
      </c>
      <c r="O248" s="31" t="str">
        <f aca="false">IF(AND($R248="Yes",L248&gt;='Headline figures'!$C$10),"Yes","No")</f>
        <v>Yes</v>
      </c>
      <c r="P248" s="31" t="str">
        <f aca="false">IF(AND($R248="Yes",M248&gt;'Headline figures'!$C$8),"Yes","No")</f>
        <v>No</v>
      </c>
      <c r="Q248" s="31" t="str">
        <f aca="false">IF(AND(N248="Yes",O248="Yes",P248="Yes"),"Yes","No")</f>
        <v>No</v>
      </c>
      <c r="R248" s="46" t="s">
        <v>104</v>
      </c>
      <c r="S248" s="46" t="s">
        <v>105</v>
      </c>
      <c r="T248" s="45" t="str">
        <f aca="false">IF(N248="Yes",M248,"")</f>
        <v/>
      </c>
      <c r="U248" s="45" t="n">
        <f aca="false">IF(AND($R248="Yes",H248="95% or above"),M248,"")</f>
        <v>5.87</v>
      </c>
    </row>
    <row r="249" customFormat="false" ht="15" hidden="false" customHeight="true" outlineLevel="0" collapsed="false">
      <c r="A249" s="40" t="n">
        <v>245</v>
      </c>
      <c r="B249" s="40" t="s">
        <v>606</v>
      </c>
      <c r="C249" s="40" t="s">
        <v>162</v>
      </c>
      <c r="D249" s="41" t="n">
        <v>1.56</v>
      </c>
      <c r="E249" s="42" t="n">
        <v>423</v>
      </c>
      <c r="F249" s="42" t="n">
        <v>658</v>
      </c>
      <c r="G249" s="22" t="n">
        <f aca="false">E249-F249</f>
        <v>-235</v>
      </c>
      <c r="H249" s="40" t="s">
        <v>72</v>
      </c>
      <c r="I249" s="40" t="s">
        <v>607</v>
      </c>
      <c r="J249" s="42" t="n">
        <v>60</v>
      </c>
      <c r="K249" s="42" t="n">
        <v>3490</v>
      </c>
      <c r="L249" s="43" t="n">
        <v>0.018</v>
      </c>
      <c r="M249" s="44" t="n">
        <v>4.18</v>
      </c>
      <c r="N249" s="15" t="str">
        <f aca="false">IF(AND($R249="Yes",D249&lt;'Headline figures'!$C$9),"Yes","No")</f>
        <v>No</v>
      </c>
      <c r="O249" s="15" t="str">
        <f aca="false">IF(AND($R249="Yes",L249&gt;='Headline figures'!$C$10),"Yes","No")</f>
        <v>No</v>
      </c>
      <c r="P249" s="15" t="str">
        <f aca="false">IF(AND($R249="Yes",M249&gt;'Headline figures'!$C$8),"Yes","No")</f>
        <v>No</v>
      </c>
      <c r="Q249" s="15" t="str">
        <f aca="false">IF(AND(N249="Yes",O249="Yes",P249="Yes"),"Yes","No")</f>
        <v>No</v>
      </c>
      <c r="R249" s="40" t="s">
        <v>104</v>
      </c>
      <c r="S249" s="40" t="s">
        <v>105</v>
      </c>
      <c r="T249" s="45" t="str">
        <f aca="false">IF(N249="Yes",M249,"")</f>
        <v/>
      </c>
      <c r="U249" s="45" t="n">
        <f aca="false">IF(AND($R249="Yes",H249="95% or above"),M249,"")</f>
        <v>4.18</v>
      </c>
    </row>
    <row r="250" customFormat="false" ht="15" hidden="false" customHeight="true" outlineLevel="0" collapsed="false">
      <c r="A250" s="46" t="n">
        <v>246</v>
      </c>
      <c r="B250" s="46" t="s">
        <v>608</v>
      </c>
      <c r="C250" s="46" t="s">
        <v>135</v>
      </c>
      <c r="D250" s="47" t="n">
        <v>1.6</v>
      </c>
      <c r="E250" s="48" t="n">
        <v>512</v>
      </c>
      <c r="F250" s="48" t="n">
        <v>817</v>
      </c>
      <c r="G250" s="33" t="n">
        <f aca="false">E250-F250</f>
        <v>-305</v>
      </c>
      <c r="H250" s="46" t="s">
        <v>72</v>
      </c>
      <c r="I250" s="46" t="s">
        <v>609</v>
      </c>
      <c r="J250" s="48" t="n">
        <v>17380</v>
      </c>
      <c r="K250" s="48" t="n">
        <v>57590</v>
      </c>
      <c r="L250" s="49" t="n">
        <v>0.302</v>
      </c>
      <c r="M250" s="50" t="n">
        <v>7.3</v>
      </c>
      <c r="N250" s="31" t="str">
        <f aca="false">IF(AND($R250="Yes",D250&lt;'Headline figures'!$C$9),"Yes","No")</f>
        <v>No</v>
      </c>
      <c r="O250" s="31" t="str">
        <f aca="false">IF(AND($R250="Yes",L250&gt;='Headline figures'!$C$10),"Yes","No")</f>
        <v>No</v>
      </c>
      <c r="P250" s="31" t="str">
        <f aca="false">IF(AND($R250="Yes",M250&gt;'Headline figures'!$C$8),"Yes","No")</f>
        <v>No</v>
      </c>
      <c r="Q250" s="31" t="str">
        <f aca="false">IF(AND(N250="Yes",O250="Yes",P250="Yes"),"Yes","No")</f>
        <v>No</v>
      </c>
      <c r="R250" s="46" t="s">
        <v>104</v>
      </c>
      <c r="S250" s="46" t="s">
        <v>105</v>
      </c>
      <c r="T250" s="45" t="str">
        <f aca="false">IF(N250="Yes",M250,"")</f>
        <v/>
      </c>
      <c r="U250" s="45" t="n">
        <f aca="false">IF(AND($R250="Yes",H250="95% or above"),M250,"")</f>
        <v>7.3</v>
      </c>
    </row>
    <row r="251" customFormat="false" ht="15" hidden="false" customHeight="true" outlineLevel="0" collapsed="false">
      <c r="A251" s="40" t="n">
        <v>247</v>
      </c>
      <c r="B251" s="40" t="s">
        <v>610</v>
      </c>
      <c r="C251" s="40" t="s">
        <v>149</v>
      </c>
      <c r="D251" s="41" t="n">
        <v>1.61</v>
      </c>
      <c r="E251" s="42" t="n">
        <v>1299</v>
      </c>
      <c r="F251" s="42" t="n">
        <v>2095</v>
      </c>
      <c r="G251" s="22" t="n">
        <f aca="false">E251-F251</f>
        <v>-796</v>
      </c>
      <c r="H251" s="40" t="s">
        <v>72</v>
      </c>
      <c r="I251" s="40" t="s">
        <v>611</v>
      </c>
      <c r="J251" s="42" t="n">
        <v>0</v>
      </c>
      <c r="K251" s="42" t="n">
        <v>75010</v>
      </c>
      <c r="L251" s="43" t="n">
        <v>0</v>
      </c>
      <c r="M251" s="44" t="n">
        <v>7.81</v>
      </c>
      <c r="N251" s="15" t="str">
        <f aca="false">IF(AND($R251="Yes",D251&lt;'Headline figures'!$C$9),"Yes","No")</f>
        <v>No</v>
      </c>
      <c r="O251" s="15" t="str">
        <f aca="false">IF(AND($R251="Yes",L251&gt;='Headline figures'!$C$10),"Yes","No")</f>
        <v>No</v>
      </c>
      <c r="P251" s="15" t="str">
        <f aca="false">IF(AND($R251="Yes",M251&gt;'Headline figures'!$C$8),"Yes","No")</f>
        <v>Yes</v>
      </c>
      <c r="Q251" s="15" t="str">
        <f aca="false">IF(AND(N251="Yes",O251="Yes",P251="Yes"),"Yes","No")</f>
        <v>No</v>
      </c>
      <c r="R251" s="40" t="s">
        <v>104</v>
      </c>
      <c r="S251" s="40" t="s">
        <v>105</v>
      </c>
      <c r="T251" s="45" t="str">
        <f aca="false">IF(N251="Yes",M251,"")</f>
        <v/>
      </c>
      <c r="U251" s="45" t="n">
        <f aca="false">IF(AND($R251="Yes",H251="95% or above"),M251,"")</f>
        <v>7.81</v>
      </c>
    </row>
    <row r="252" customFormat="false" ht="15" hidden="false" customHeight="true" outlineLevel="0" collapsed="false">
      <c r="A252" s="46" t="n">
        <v>248</v>
      </c>
      <c r="B252" s="46" t="s">
        <v>612</v>
      </c>
      <c r="C252" s="46" t="s">
        <v>135</v>
      </c>
      <c r="D252" s="47" t="n">
        <v>1.64</v>
      </c>
      <c r="E252" s="48" t="n">
        <v>507</v>
      </c>
      <c r="F252" s="48" t="n">
        <v>831</v>
      </c>
      <c r="G252" s="33" t="n">
        <f aca="false">E252-F252</f>
        <v>-324</v>
      </c>
      <c r="H252" s="46" t="s">
        <v>72</v>
      </c>
      <c r="I252" s="46" t="s">
        <v>613</v>
      </c>
      <c r="J252" s="48" t="n">
        <v>17250</v>
      </c>
      <c r="K252" s="48" t="n">
        <v>28430</v>
      </c>
      <c r="L252" s="49" t="n">
        <v>0.607</v>
      </c>
      <c r="M252" s="50" t="n">
        <v>7.13</v>
      </c>
      <c r="N252" s="31" t="str">
        <f aca="false">IF(AND($R252="Yes",D252&lt;'Headline figures'!$C$9),"Yes","No")</f>
        <v>No</v>
      </c>
      <c r="O252" s="31" t="str">
        <f aca="false">IF(AND($R252="Yes",L252&gt;='Headline figures'!$C$10),"Yes","No")</f>
        <v>Yes</v>
      </c>
      <c r="P252" s="31" t="str">
        <f aca="false">IF(AND($R252="Yes",M252&gt;'Headline figures'!$C$8),"Yes","No")</f>
        <v>No</v>
      </c>
      <c r="Q252" s="31" t="str">
        <f aca="false">IF(AND(N252="Yes",O252="Yes",P252="Yes"),"Yes","No")</f>
        <v>No</v>
      </c>
      <c r="R252" s="46" t="s">
        <v>104</v>
      </c>
      <c r="S252" s="46" t="s">
        <v>105</v>
      </c>
      <c r="T252" s="45" t="str">
        <f aca="false">IF(N252="Yes",M252,"")</f>
        <v/>
      </c>
      <c r="U252" s="45" t="n">
        <f aca="false">IF(AND($R252="Yes",H252="95% or above"),M252,"")</f>
        <v>7.13</v>
      </c>
    </row>
    <row r="253" customFormat="false" ht="15" hidden="false" customHeight="true" outlineLevel="0" collapsed="false">
      <c r="A253" s="40" t="n">
        <v>249</v>
      </c>
      <c r="B253" s="40" t="s">
        <v>614</v>
      </c>
      <c r="C253" s="40" t="s">
        <v>195</v>
      </c>
      <c r="D253" s="41" t="n">
        <v>1.67</v>
      </c>
      <c r="E253" s="42" t="n">
        <v>1587</v>
      </c>
      <c r="F253" s="42" t="n">
        <v>2648</v>
      </c>
      <c r="G253" s="22" t="n">
        <f aca="false">E253-F253</f>
        <v>-1061</v>
      </c>
      <c r="H253" s="40" t="s">
        <v>72</v>
      </c>
      <c r="I253" s="40" t="s">
        <v>615</v>
      </c>
      <c r="J253" s="42" t="n">
        <v>3180</v>
      </c>
      <c r="K253" s="42" t="n">
        <v>13740</v>
      </c>
      <c r="L253" s="43" t="n">
        <v>0.232</v>
      </c>
      <c r="M253" s="44" t="n">
        <v>4.75</v>
      </c>
      <c r="N253" s="15" t="str">
        <f aca="false">IF(AND($R253="Yes",D253&lt;'Headline figures'!$C$9),"Yes","No")</f>
        <v>No</v>
      </c>
      <c r="O253" s="15" t="str">
        <f aca="false">IF(AND($R253="Yes",L253&gt;='Headline figures'!$C$10),"Yes","No")</f>
        <v>No</v>
      </c>
      <c r="P253" s="15" t="str">
        <f aca="false">IF(AND($R253="Yes",M253&gt;'Headline figures'!$C$8),"Yes","No")</f>
        <v>No</v>
      </c>
      <c r="Q253" s="15" t="str">
        <f aca="false">IF(AND(N253="Yes",O253="Yes",P253="Yes"),"Yes","No")</f>
        <v>No</v>
      </c>
      <c r="R253" s="40" t="s">
        <v>104</v>
      </c>
      <c r="S253" s="40" t="s">
        <v>105</v>
      </c>
      <c r="T253" s="45" t="str">
        <f aca="false">IF(N253="Yes",M253,"")</f>
        <v/>
      </c>
      <c r="U253" s="45" t="n">
        <f aca="false">IF(AND($R253="Yes",H253="95% or above"),M253,"")</f>
        <v>4.75</v>
      </c>
    </row>
    <row r="254" customFormat="false" ht="15" hidden="false" customHeight="true" outlineLevel="0" collapsed="false">
      <c r="A254" s="46" t="n">
        <v>250</v>
      </c>
      <c r="B254" s="46" t="s">
        <v>616</v>
      </c>
      <c r="C254" s="46" t="s">
        <v>149</v>
      </c>
      <c r="D254" s="47" t="n">
        <v>1.68</v>
      </c>
      <c r="E254" s="48" t="n">
        <v>655</v>
      </c>
      <c r="F254" s="48" t="n">
        <v>1101</v>
      </c>
      <c r="G254" s="33" t="n">
        <f aca="false">E254-F254</f>
        <v>-446</v>
      </c>
      <c r="H254" s="46" t="s">
        <v>72</v>
      </c>
      <c r="I254" s="46" t="s">
        <v>617</v>
      </c>
      <c r="J254" s="48" t="n">
        <v>1440</v>
      </c>
      <c r="K254" s="48" t="n">
        <v>6600</v>
      </c>
      <c r="L254" s="49" t="n">
        <v>0.218</v>
      </c>
      <c r="M254" s="50" t="n">
        <v>5.23</v>
      </c>
      <c r="N254" s="31" t="str">
        <f aca="false">IF(AND($R254="Yes",D254&lt;'Headline figures'!$C$9),"Yes","No")</f>
        <v>No</v>
      </c>
      <c r="O254" s="31" t="str">
        <f aca="false">IF(AND($R254="Yes",L254&gt;='Headline figures'!$C$10),"Yes","No")</f>
        <v>No</v>
      </c>
      <c r="P254" s="31" t="str">
        <f aca="false">IF(AND($R254="Yes",M254&gt;'Headline figures'!$C$8),"Yes","No")</f>
        <v>No</v>
      </c>
      <c r="Q254" s="31" t="str">
        <f aca="false">IF(AND(N254="Yes",O254="Yes",P254="Yes"),"Yes","No")</f>
        <v>No</v>
      </c>
      <c r="R254" s="46" t="s">
        <v>104</v>
      </c>
      <c r="S254" s="46" t="s">
        <v>105</v>
      </c>
      <c r="T254" s="45" t="str">
        <f aca="false">IF(N254="Yes",M254,"")</f>
        <v/>
      </c>
      <c r="U254" s="45" t="n">
        <f aca="false">IF(AND($R254="Yes",H254="95% or above"),M254,"")</f>
        <v>5.23</v>
      </c>
    </row>
    <row r="255" customFormat="false" ht="15" hidden="false" customHeight="true" outlineLevel="0" collapsed="false">
      <c r="A255" s="40" t="n">
        <v>251</v>
      </c>
      <c r="B255" s="40" t="s">
        <v>618</v>
      </c>
      <c r="C255" s="40" t="s">
        <v>162</v>
      </c>
      <c r="D255" s="41" t="n">
        <v>1.7</v>
      </c>
      <c r="E255" s="42" t="n">
        <v>656</v>
      </c>
      <c r="F255" s="42" t="n">
        <v>1113</v>
      </c>
      <c r="G255" s="22" t="n">
        <f aca="false">E255-F255</f>
        <v>-457</v>
      </c>
      <c r="H255" s="40" t="s">
        <v>72</v>
      </c>
      <c r="I255" s="40" t="s">
        <v>619</v>
      </c>
      <c r="J255" s="42" t="n">
        <v>2080</v>
      </c>
      <c r="K255" s="42" t="n">
        <v>7910</v>
      </c>
      <c r="L255" s="43" t="n">
        <v>0.263</v>
      </c>
      <c r="M255" s="44" t="n">
        <v>5.24</v>
      </c>
      <c r="N255" s="15" t="str">
        <f aca="false">IF(AND($R255="Yes",D255&lt;'Headline figures'!$C$9),"Yes","No")</f>
        <v>No</v>
      </c>
      <c r="O255" s="15" t="str">
        <f aca="false">IF(AND($R255="Yes",L255&gt;='Headline figures'!$C$10),"Yes","No")</f>
        <v>No</v>
      </c>
      <c r="P255" s="15" t="str">
        <f aca="false">IF(AND($R255="Yes",M255&gt;'Headline figures'!$C$8),"Yes","No")</f>
        <v>No</v>
      </c>
      <c r="Q255" s="15" t="str">
        <f aca="false">IF(AND(N255="Yes",O255="Yes",P255="Yes"),"Yes","No")</f>
        <v>No</v>
      </c>
      <c r="R255" s="40" t="s">
        <v>104</v>
      </c>
      <c r="S255" s="40" t="s">
        <v>105</v>
      </c>
      <c r="T255" s="45" t="str">
        <f aca="false">IF(N255="Yes",M255,"")</f>
        <v/>
      </c>
      <c r="U255" s="45" t="n">
        <f aca="false">IF(AND($R255="Yes",H255="95% or above"),M255,"")</f>
        <v>5.24</v>
      </c>
    </row>
    <row r="256" customFormat="false" ht="15" hidden="false" customHeight="true" outlineLevel="0" collapsed="false">
      <c r="A256" s="46" t="n">
        <v>252</v>
      </c>
      <c r="B256" s="46" t="s">
        <v>620</v>
      </c>
      <c r="C256" s="46" t="s">
        <v>110</v>
      </c>
      <c r="D256" s="47" t="n">
        <v>1.71</v>
      </c>
      <c r="E256" s="48" t="n">
        <v>1825</v>
      </c>
      <c r="F256" s="48" t="n">
        <v>3115</v>
      </c>
      <c r="G256" s="33" t="n">
        <f aca="false">E256-F256</f>
        <v>-1290</v>
      </c>
      <c r="H256" s="46" t="s">
        <v>72</v>
      </c>
      <c r="I256" s="46" t="s">
        <v>621</v>
      </c>
      <c r="J256" s="48" t="n">
        <v>14470</v>
      </c>
      <c r="K256" s="48" t="n">
        <v>67850</v>
      </c>
      <c r="L256" s="49" t="n">
        <v>0.213</v>
      </c>
      <c r="M256" s="50" t="n">
        <v>10.04</v>
      </c>
      <c r="N256" s="31" t="str">
        <f aca="false">IF(AND($R256="Yes",D256&lt;'Headline figures'!$C$9),"Yes","No")</f>
        <v>No</v>
      </c>
      <c r="O256" s="31" t="str">
        <f aca="false">IF(AND($R256="Yes",L256&gt;='Headline figures'!$C$10),"Yes","No")</f>
        <v>No</v>
      </c>
      <c r="P256" s="31" t="str">
        <f aca="false">IF(AND($R256="Yes",M256&gt;'Headline figures'!$C$8),"Yes","No")</f>
        <v>Yes</v>
      </c>
      <c r="Q256" s="31" t="str">
        <f aca="false">IF(AND(N256="Yes",O256="Yes",P256="Yes"),"Yes","No")</f>
        <v>No</v>
      </c>
      <c r="R256" s="46" t="s">
        <v>104</v>
      </c>
      <c r="S256" s="46" t="s">
        <v>105</v>
      </c>
      <c r="T256" s="45" t="str">
        <f aca="false">IF(N256="Yes",M256,"")</f>
        <v/>
      </c>
      <c r="U256" s="45" t="n">
        <f aca="false">IF(AND($R256="Yes",H256="95% or above"),M256,"")</f>
        <v>10.04</v>
      </c>
    </row>
    <row r="257" customFormat="false" ht="15" hidden="false" customHeight="true" outlineLevel="0" collapsed="false">
      <c r="A257" s="40" t="n">
        <v>253</v>
      </c>
      <c r="B257" s="40" t="s">
        <v>622</v>
      </c>
      <c r="C257" s="40" t="s">
        <v>135</v>
      </c>
      <c r="D257" s="41" t="n">
        <v>1.71</v>
      </c>
      <c r="E257" s="42" t="n">
        <v>701</v>
      </c>
      <c r="F257" s="42" t="n">
        <v>1201</v>
      </c>
      <c r="G257" s="22" t="n">
        <f aca="false">E257-F257</f>
        <v>-500</v>
      </c>
      <c r="H257" s="40" t="s">
        <v>72</v>
      </c>
      <c r="I257" s="40" t="s">
        <v>623</v>
      </c>
      <c r="J257" s="42" t="n">
        <v>32090</v>
      </c>
      <c r="K257" s="42" t="n">
        <v>40730</v>
      </c>
      <c r="L257" s="43" t="n">
        <v>0.788</v>
      </c>
      <c r="M257" s="44" t="n">
        <v>7.21</v>
      </c>
      <c r="N257" s="15" t="str">
        <f aca="false">IF(AND($R257="Yes",D257&lt;'Headline figures'!$C$9),"Yes","No")</f>
        <v>No</v>
      </c>
      <c r="O257" s="15" t="str">
        <f aca="false">IF(AND($R257="Yes",L257&gt;='Headline figures'!$C$10),"Yes","No")</f>
        <v>Yes</v>
      </c>
      <c r="P257" s="15" t="str">
        <f aca="false">IF(AND($R257="Yes",M257&gt;'Headline figures'!$C$8),"Yes","No")</f>
        <v>No</v>
      </c>
      <c r="Q257" s="15" t="str">
        <f aca="false">IF(AND(N257="Yes",O257="Yes",P257="Yes"),"Yes","No")</f>
        <v>No</v>
      </c>
      <c r="R257" s="40" t="s">
        <v>104</v>
      </c>
      <c r="S257" s="40" t="s">
        <v>105</v>
      </c>
      <c r="T257" s="45" t="str">
        <f aca="false">IF(N257="Yes",M257,"")</f>
        <v/>
      </c>
      <c r="U257" s="45" t="n">
        <f aca="false">IF(AND($R257="Yes",H257="95% or above"),M257,"")</f>
        <v>7.21</v>
      </c>
    </row>
    <row r="258" customFormat="false" ht="15" hidden="false" customHeight="true" outlineLevel="0" collapsed="false">
      <c r="A258" s="46" t="n">
        <v>254</v>
      </c>
      <c r="B258" s="46" t="s">
        <v>624</v>
      </c>
      <c r="C258" s="46" t="s">
        <v>149</v>
      </c>
      <c r="D258" s="47" t="n">
        <v>1.72</v>
      </c>
      <c r="E258" s="48" t="n">
        <v>1826</v>
      </c>
      <c r="F258" s="48" t="n">
        <v>3145</v>
      </c>
      <c r="G258" s="33" t="n">
        <f aca="false">E258-F258</f>
        <v>-1319</v>
      </c>
      <c r="H258" s="46" t="s">
        <v>72</v>
      </c>
      <c r="I258" s="46" t="s">
        <v>625</v>
      </c>
      <c r="J258" s="48" t="n">
        <v>16240</v>
      </c>
      <c r="K258" s="48" t="n">
        <v>40920</v>
      </c>
      <c r="L258" s="49" t="n">
        <v>0.397</v>
      </c>
      <c r="M258" s="50" t="n">
        <v>9.15</v>
      </c>
      <c r="N258" s="31" t="str">
        <f aca="false">IF(AND($R258="Yes",D258&lt;'Headline figures'!$C$9),"Yes","No")</f>
        <v>No</v>
      </c>
      <c r="O258" s="31" t="str">
        <f aca="false">IF(AND($R258="Yes",L258&gt;='Headline figures'!$C$10),"Yes","No")</f>
        <v>No</v>
      </c>
      <c r="P258" s="31" t="str">
        <f aca="false">IF(AND($R258="Yes",M258&gt;'Headline figures'!$C$8),"Yes","No")</f>
        <v>Yes</v>
      </c>
      <c r="Q258" s="31" t="str">
        <f aca="false">IF(AND(N258="Yes",O258="Yes",P258="Yes"),"Yes","No")</f>
        <v>No</v>
      </c>
      <c r="R258" s="46" t="s">
        <v>104</v>
      </c>
      <c r="S258" s="46" t="s">
        <v>105</v>
      </c>
      <c r="T258" s="45" t="str">
        <f aca="false">IF(N258="Yes",M258,"")</f>
        <v/>
      </c>
      <c r="U258" s="45" t="n">
        <f aca="false">IF(AND($R258="Yes",H258="95% or above"),M258,"")</f>
        <v>9.15</v>
      </c>
    </row>
    <row r="259" customFormat="false" ht="15" hidden="false" customHeight="true" outlineLevel="0" collapsed="false">
      <c r="A259" s="40" t="n">
        <v>255</v>
      </c>
      <c r="B259" s="40" t="s">
        <v>626</v>
      </c>
      <c r="C259" s="40" t="s">
        <v>149</v>
      </c>
      <c r="D259" s="41" t="n">
        <v>1.73</v>
      </c>
      <c r="E259" s="42" t="n">
        <v>1091</v>
      </c>
      <c r="F259" s="42" t="n">
        <v>1887</v>
      </c>
      <c r="G259" s="22" t="n">
        <f aca="false">E259-F259</f>
        <v>-796</v>
      </c>
      <c r="H259" s="40" t="s">
        <v>72</v>
      </c>
      <c r="I259" s="40" t="s">
        <v>627</v>
      </c>
      <c r="J259" s="42" t="n">
        <v>8650</v>
      </c>
      <c r="K259" s="42" t="n">
        <v>26540</v>
      </c>
      <c r="L259" s="43" t="n">
        <v>0.326</v>
      </c>
      <c r="M259" s="44" t="n">
        <v>6.54</v>
      </c>
      <c r="N259" s="15" t="str">
        <f aca="false">IF(AND($R259="Yes",D259&lt;'Headline figures'!$C$9),"Yes","No")</f>
        <v>No</v>
      </c>
      <c r="O259" s="15" t="str">
        <f aca="false">IF(AND($R259="Yes",L259&gt;='Headline figures'!$C$10),"Yes","No")</f>
        <v>No</v>
      </c>
      <c r="P259" s="15" t="str">
        <f aca="false">IF(AND($R259="Yes",M259&gt;'Headline figures'!$C$8),"Yes","No")</f>
        <v>No</v>
      </c>
      <c r="Q259" s="15" t="str">
        <f aca="false">IF(AND(N259="Yes",O259="Yes",P259="Yes"),"Yes","No")</f>
        <v>No</v>
      </c>
      <c r="R259" s="40" t="s">
        <v>104</v>
      </c>
      <c r="S259" s="40" t="s">
        <v>105</v>
      </c>
      <c r="T259" s="45" t="str">
        <f aca="false">IF(N259="Yes",M259,"")</f>
        <v/>
      </c>
      <c r="U259" s="45" t="n">
        <f aca="false">IF(AND($R259="Yes",H259="95% or above"),M259,"")</f>
        <v>6.54</v>
      </c>
    </row>
    <row r="260" customFormat="false" ht="15" hidden="false" customHeight="true" outlineLevel="0" collapsed="false">
      <c r="A260" s="46" t="n">
        <v>256</v>
      </c>
      <c r="B260" s="46" t="s">
        <v>628</v>
      </c>
      <c r="C260" s="46" t="s">
        <v>195</v>
      </c>
      <c r="D260" s="47" t="n">
        <v>1.74</v>
      </c>
      <c r="E260" s="48" t="n">
        <v>767</v>
      </c>
      <c r="F260" s="48" t="n">
        <v>1335</v>
      </c>
      <c r="G260" s="33" t="n">
        <f aca="false">E260-F260</f>
        <v>-568</v>
      </c>
      <c r="H260" s="46" t="s">
        <v>72</v>
      </c>
      <c r="I260" s="46" t="s">
        <v>629</v>
      </c>
      <c r="J260" s="48" t="n">
        <v>0</v>
      </c>
      <c r="K260" s="48" t="n">
        <v>5390</v>
      </c>
      <c r="L260" s="49" t="n">
        <v>0</v>
      </c>
      <c r="M260" s="50" t="n">
        <v>4.51</v>
      </c>
      <c r="N260" s="31" t="str">
        <f aca="false">IF(AND($R260="Yes",D260&lt;'Headline figures'!$C$9),"Yes","No")</f>
        <v>No</v>
      </c>
      <c r="O260" s="31" t="str">
        <f aca="false">IF(AND($R260="Yes",L260&gt;='Headline figures'!$C$10),"Yes","No")</f>
        <v>No</v>
      </c>
      <c r="P260" s="31" t="str">
        <f aca="false">IF(AND($R260="Yes",M260&gt;'Headline figures'!$C$8),"Yes","No")</f>
        <v>No</v>
      </c>
      <c r="Q260" s="31" t="str">
        <f aca="false">IF(AND(N260="Yes",O260="Yes",P260="Yes"),"Yes","No")</f>
        <v>No</v>
      </c>
      <c r="R260" s="46" t="s">
        <v>104</v>
      </c>
      <c r="S260" s="46" t="s">
        <v>105</v>
      </c>
      <c r="T260" s="45" t="str">
        <f aca="false">IF(N260="Yes",M260,"")</f>
        <v/>
      </c>
      <c r="U260" s="45" t="n">
        <f aca="false">IF(AND($R260="Yes",H260="95% or above"),M260,"")</f>
        <v>4.51</v>
      </c>
    </row>
    <row r="261" customFormat="false" ht="15" hidden="false" customHeight="true" outlineLevel="0" collapsed="false">
      <c r="A261" s="40" t="n">
        <v>257</v>
      </c>
      <c r="B261" s="40" t="s">
        <v>630</v>
      </c>
      <c r="C261" s="40" t="s">
        <v>110</v>
      </c>
      <c r="D261" s="41" t="n">
        <v>1.74</v>
      </c>
      <c r="E261" s="42" t="n">
        <v>1671</v>
      </c>
      <c r="F261" s="42" t="n">
        <v>2903</v>
      </c>
      <c r="G261" s="22" t="n">
        <f aca="false">E261-F261</f>
        <v>-1232</v>
      </c>
      <c r="H261" s="40" t="s">
        <v>72</v>
      </c>
      <c r="I261" s="40" t="s">
        <v>631</v>
      </c>
      <c r="J261" s="42" t="n">
        <v>0</v>
      </c>
      <c r="K261" s="42" t="n">
        <v>66100</v>
      </c>
      <c r="L261" s="43" t="n">
        <v>0</v>
      </c>
      <c r="M261" s="44" t="n">
        <v>10.65</v>
      </c>
      <c r="N261" s="15" t="str">
        <f aca="false">IF(AND($R261="Yes",D261&lt;'Headline figures'!$C$9),"Yes","No")</f>
        <v>No</v>
      </c>
      <c r="O261" s="15" t="str">
        <f aca="false">IF(AND($R261="Yes",L261&gt;='Headline figures'!$C$10),"Yes","No")</f>
        <v>No</v>
      </c>
      <c r="P261" s="15" t="str">
        <f aca="false">IF(AND($R261="Yes",M261&gt;'Headline figures'!$C$8),"Yes","No")</f>
        <v>Yes</v>
      </c>
      <c r="Q261" s="15" t="str">
        <f aca="false">IF(AND(N261="Yes",O261="Yes",P261="Yes"),"Yes","No")</f>
        <v>No</v>
      </c>
      <c r="R261" s="40" t="s">
        <v>104</v>
      </c>
      <c r="S261" s="40" t="s">
        <v>105</v>
      </c>
      <c r="T261" s="45" t="str">
        <f aca="false">IF(N261="Yes",M261,"")</f>
        <v/>
      </c>
      <c r="U261" s="45" t="n">
        <f aca="false">IF(AND($R261="Yes",H261="95% or above"),M261,"")</f>
        <v>10.65</v>
      </c>
    </row>
    <row r="262" customFormat="false" ht="15" hidden="false" customHeight="true" outlineLevel="0" collapsed="false">
      <c r="A262" s="46" t="n">
        <v>258</v>
      </c>
      <c r="B262" s="46" t="s">
        <v>632</v>
      </c>
      <c r="C262" s="46" t="s">
        <v>162</v>
      </c>
      <c r="D262" s="47" t="n">
        <v>1.75</v>
      </c>
      <c r="E262" s="48" t="n">
        <v>815</v>
      </c>
      <c r="F262" s="48" t="n">
        <v>1424</v>
      </c>
      <c r="G262" s="33" t="n">
        <f aca="false">E262-F262</f>
        <v>-609</v>
      </c>
      <c r="H262" s="46" t="s">
        <v>72</v>
      </c>
      <c r="I262" s="46" t="s">
        <v>633</v>
      </c>
      <c r="J262" s="48" t="n">
        <v>1750</v>
      </c>
      <c r="K262" s="48" t="n">
        <v>16570</v>
      </c>
      <c r="L262" s="49" t="n">
        <v>0.106</v>
      </c>
      <c r="M262" s="50" t="n">
        <v>5.43</v>
      </c>
      <c r="N262" s="31" t="str">
        <f aca="false">IF(AND($R262="Yes",D262&lt;'Headline figures'!$C$9),"Yes","No")</f>
        <v>No</v>
      </c>
      <c r="O262" s="31" t="str">
        <f aca="false">IF(AND($R262="Yes",L262&gt;='Headline figures'!$C$10),"Yes","No")</f>
        <v>No</v>
      </c>
      <c r="P262" s="31" t="str">
        <f aca="false">IF(AND($R262="Yes",M262&gt;'Headline figures'!$C$8),"Yes","No")</f>
        <v>No</v>
      </c>
      <c r="Q262" s="31" t="str">
        <f aca="false">IF(AND(N262="Yes",O262="Yes",P262="Yes"),"Yes","No")</f>
        <v>No</v>
      </c>
      <c r="R262" s="46" t="s">
        <v>104</v>
      </c>
      <c r="S262" s="46" t="s">
        <v>105</v>
      </c>
      <c r="T262" s="45" t="str">
        <f aca="false">IF(N262="Yes",M262,"")</f>
        <v/>
      </c>
      <c r="U262" s="45" t="n">
        <f aca="false">IF(AND($R262="Yes",H262="95% or above"),M262,"")</f>
        <v>5.43</v>
      </c>
    </row>
    <row r="263" customFormat="false" ht="15" hidden="false" customHeight="true" outlineLevel="0" collapsed="false">
      <c r="A263" s="40" t="n">
        <v>259</v>
      </c>
      <c r="B263" s="40" t="s">
        <v>634</v>
      </c>
      <c r="C263" s="40" t="s">
        <v>110</v>
      </c>
      <c r="D263" s="41" t="n">
        <v>1.76</v>
      </c>
      <c r="E263" s="42" t="n">
        <v>813</v>
      </c>
      <c r="F263" s="42" t="n">
        <v>1427</v>
      </c>
      <c r="G263" s="22" t="n">
        <f aca="false">E263-F263</f>
        <v>-614</v>
      </c>
      <c r="H263" s="40" t="s">
        <v>72</v>
      </c>
      <c r="I263" s="40" t="s">
        <v>635</v>
      </c>
      <c r="J263" s="42" t="n">
        <v>0</v>
      </c>
      <c r="K263" s="42" t="n">
        <v>3900</v>
      </c>
      <c r="L263" s="43" t="n">
        <v>0</v>
      </c>
      <c r="M263" s="44" t="n">
        <v>8.93</v>
      </c>
      <c r="N263" s="15" t="str">
        <f aca="false">IF(AND($R263="Yes",D263&lt;'Headline figures'!$C$9),"Yes","No")</f>
        <v>No</v>
      </c>
      <c r="O263" s="15" t="str">
        <f aca="false">IF(AND($R263="Yes",L263&gt;='Headline figures'!$C$10),"Yes","No")</f>
        <v>No</v>
      </c>
      <c r="P263" s="15" t="str">
        <f aca="false">IF(AND($R263="Yes",M263&gt;'Headline figures'!$C$8),"Yes","No")</f>
        <v>Yes</v>
      </c>
      <c r="Q263" s="15" t="str">
        <f aca="false">IF(AND(N263="Yes",O263="Yes",P263="Yes"),"Yes","No")</f>
        <v>No</v>
      </c>
      <c r="R263" s="40" t="s">
        <v>104</v>
      </c>
      <c r="S263" s="40" t="s">
        <v>105</v>
      </c>
      <c r="T263" s="45" t="str">
        <f aca="false">IF(N263="Yes",M263,"")</f>
        <v/>
      </c>
      <c r="U263" s="45" t="n">
        <f aca="false">IF(AND($R263="Yes",H263="95% or above"),M263,"")</f>
        <v>8.93</v>
      </c>
    </row>
    <row r="264" customFormat="false" ht="15" hidden="false" customHeight="true" outlineLevel="0" collapsed="false">
      <c r="A264" s="46" t="n">
        <v>260</v>
      </c>
      <c r="B264" s="46" t="s">
        <v>636</v>
      </c>
      <c r="C264" s="46" t="s">
        <v>162</v>
      </c>
      <c r="D264" s="47" t="n">
        <v>1.78</v>
      </c>
      <c r="E264" s="48" t="n">
        <v>4249</v>
      </c>
      <c r="F264" s="48" t="n">
        <v>7584</v>
      </c>
      <c r="G264" s="33" t="n">
        <f aca="false">E264-F264</f>
        <v>-3335</v>
      </c>
      <c r="H264" s="46" t="s">
        <v>72</v>
      </c>
      <c r="I264" s="46" t="s">
        <v>637</v>
      </c>
      <c r="J264" s="48" t="n">
        <v>3240</v>
      </c>
      <c r="K264" s="48" t="n">
        <v>9720</v>
      </c>
      <c r="L264" s="49" t="n">
        <v>0.334</v>
      </c>
      <c r="M264" s="50" t="n">
        <v>5.98</v>
      </c>
      <c r="N264" s="31" t="str">
        <f aca="false">IF(AND($R264="Yes",D264&lt;'Headline figures'!$C$9),"Yes","No")</f>
        <v>No</v>
      </c>
      <c r="O264" s="31" t="str">
        <f aca="false">IF(AND($R264="Yes",L264&gt;='Headline figures'!$C$10),"Yes","No")</f>
        <v>No</v>
      </c>
      <c r="P264" s="31" t="str">
        <f aca="false">IF(AND($R264="Yes",M264&gt;'Headline figures'!$C$8),"Yes","No")</f>
        <v>No</v>
      </c>
      <c r="Q264" s="31" t="str">
        <f aca="false">IF(AND(N264="Yes",O264="Yes",P264="Yes"),"Yes","No")</f>
        <v>No</v>
      </c>
      <c r="R264" s="46" t="s">
        <v>104</v>
      </c>
      <c r="S264" s="46" t="s">
        <v>105</v>
      </c>
      <c r="T264" s="45" t="str">
        <f aca="false">IF(N264="Yes",M264,"")</f>
        <v/>
      </c>
      <c r="U264" s="45" t="n">
        <f aca="false">IF(AND($R264="Yes",H264="95% or above"),M264,"")</f>
        <v>5.98</v>
      </c>
    </row>
    <row r="265" customFormat="false" ht="15" hidden="false" customHeight="true" outlineLevel="0" collapsed="false">
      <c r="A265" s="40" t="n">
        <v>261</v>
      </c>
      <c r="B265" s="40" t="s">
        <v>638</v>
      </c>
      <c r="C265" s="40" t="s">
        <v>135</v>
      </c>
      <c r="D265" s="41" t="n">
        <v>1.81</v>
      </c>
      <c r="E265" s="42" t="n">
        <v>1289</v>
      </c>
      <c r="F265" s="42" t="n">
        <v>2334</v>
      </c>
      <c r="G265" s="22" t="n">
        <f aca="false">E265-F265</f>
        <v>-1045</v>
      </c>
      <c r="H265" s="40" t="s">
        <v>72</v>
      </c>
      <c r="I265" s="40" t="s">
        <v>639</v>
      </c>
      <c r="J265" s="42" t="n">
        <v>40</v>
      </c>
      <c r="K265" s="42" t="n">
        <v>38990</v>
      </c>
      <c r="L265" s="43" t="n">
        <v>0.001</v>
      </c>
      <c r="M265" s="44" t="n">
        <v>6.87</v>
      </c>
      <c r="N265" s="15" t="str">
        <f aca="false">IF(AND($R265="Yes",D265&lt;'Headline figures'!$C$9),"Yes","No")</f>
        <v>No</v>
      </c>
      <c r="O265" s="15" t="str">
        <f aca="false">IF(AND($R265="Yes",L265&gt;='Headline figures'!$C$10),"Yes","No")</f>
        <v>No</v>
      </c>
      <c r="P265" s="15" t="str">
        <f aca="false">IF(AND($R265="Yes",M265&gt;'Headline figures'!$C$8),"Yes","No")</f>
        <v>No</v>
      </c>
      <c r="Q265" s="15" t="str">
        <f aca="false">IF(AND(N265="Yes",O265="Yes",P265="Yes"),"Yes","No")</f>
        <v>No</v>
      </c>
      <c r="R265" s="40" t="s">
        <v>104</v>
      </c>
      <c r="S265" s="40" t="s">
        <v>105</v>
      </c>
      <c r="T265" s="45" t="str">
        <f aca="false">IF(N265="Yes",M265,"")</f>
        <v/>
      </c>
      <c r="U265" s="45" t="n">
        <f aca="false">IF(AND($R265="Yes",H265="95% or above"),M265,"")</f>
        <v>6.87</v>
      </c>
    </row>
    <row r="266" customFormat="false" ht="15" hidden="false" customHeight="true" outlineLevel="0" collapsed="false">
      <c r="A266" s="46" t="n">
        <v>262</v>
      </c>
      <c r="B266" s="46" t="s">
        <v>640</v>
      </c>
      <c r="C266" s="46" t="s">
        <v>149</v>
      </c>
      <c r="D266" s="47" t="n">
        <v>1.84</v>
      </c>
      <c r="E266" s="48" t="n">
        <v>1091</v>
      </c>
      <c r="F266" s="48" t="n">
        <v>2009</v>
      </c>
      <c r="G266" s="33" t="n">
        <f aca="false">E266-F266</f>
        <v>-918</v>
      </c>
      <c r="H266" s="46" t="s">
        <v>72</v>
      </c>
      <c r="I266" s="46" t="s">
        <v>641</v>
      </c>
      <c r="J266" s="48" t="n">
        <v>0</v>
      </c>
      <c r="K266" s="48" t="n">
        <v>27930</v>
      </c>
      <c r="L266" s="49" t="n">
        <v>0</v>
      </c>
      <c r="M266" s="50" t="n">
        <v>8.05</v>
      </c>
      <c r="N266" s="31" t="str">
        <f aca="false">IF(AND($R266="Yes",D266&lt;'Headline figures'!$C$9),"Yes","No")</f>
        <v>No</v>
      </c>
      <c r="O266" s="31" t="str">
        <f aca="false">IF(AND($R266="Yes",L266&gt;='Headline figures'!$C$10),"Yes","No")</f>
        <v>No</v>
      </c>
      <c r="P266" s="31" t="str">
        <f aca="false">IF(AND($R266="Yes",M266&gt;'Headline figures'!$C$8),"Yes","No")</f>
        <v>Yes</v>
      </c>
      <c r="Q266" s="31" t="str">
        <f aca="false">IF(AND(N266="Yes",O266="Yes",P266="Yes"),"Yes","No")</f>
        <v>No</v>
      </c>
      <c r="R266" s="46" t="s">
        <v>104</v>
      </c>
      <c r="S266" s="46" t="s">
        <v>105</v>
      </c>
      <c r="T266" s="45" t="str">
        <f aca="false">IF(N266="Yes",M266,"")</f>
        <v/>
      </c>
      <c r="U266" s="45" t="n">
        <f aca="false">IF(AND($R266="Yes",H266="95% or above"),M266,"")</f>
        <v>8.05</v>
      </c>
    </row>
    <row r="267" customFormat="false" ht="15" hidden="false" customHeight="true" outlineLevel="0" collapsed="false">
      <c r="A267" s="40" t="n">
        <v>263</v>
      </c>
      <c r="B267" s="40" t="s">
        <v>642</v>
      </c>
      <c r="C267" s="40" t="s">
        <v>135</v>
      </c>
      <c r="D267" s="41" t="n">
        <v>1.87</v>
      </c>
      <c r="E267" s="42" t="n">
        <v>1547</v>
      </c>
      <c r="F267" s="42" t="n">
        <v>2895</v>
      </c>
      <c r="G267" s="22" t="n">
        <f aca="false">E267-F267</f>
        <v>-1348</v>
      </c>
      <c r="H267" s="40" t="s">
        <v>72</v>
      </c>
      <c r="I267" s="40" t="s">
        <v>643</v>
      </c>
      <c r="J267" s="42" t="n">
        <v>20570</v>
      </c>
      <c r="K267" s="42" t="n">
        <v>35360</v>
      </c>
      <c r="L267" s="43" t="n">
        <v>0.582</v>
      </c>
      <c r="M267" s="44" t="n">
        <v>6.87</v>
      </c>
      <c r="N267" s="15" t="str">
        <f aca="false">IF(AND($R267="Yes",D267&lt;'Headline figures'!$C$9),"Yes","No")</f>
        <v>No</v>
      </c>
      <c r="O267" s="15" t="str">
        <f aca="false">IF(AND($R267="Yes",L267&gt;='Headline figures'!$C$10),"Yes","No")</f>
        <v>Yes</v>
      </c>
      <c r="P267" s="15" t="str">
        <f aca="false">IF(AND($R267="Yes",M267&gt;'Headline figures'!$C$8),"Yes","No")</f>
        <v>No</v>
      </c>
      <c r="Q267" s="15" t="str">
        <f aca="false">IF(AND(N267="Yes",O267="Yes",P267="Yes"),"Yes","No")</f>
        <v>No</v>
      </c>
      <c r="R267" s="40" t="s">
        <v>104</v>
      </c>
      <c r="S267" s="40" t="s">
        <v>105</v>
      </c>
      <c r="T267" s="45" t="str">
        <f aca="false">IF(N267="Yes",M267,"")</f>
        <v/>
      </c>
      <c r="U267" s="45" t="n">
        <f aca="false">IF(AND($R267="Yes",H267="95% or above"),M267,"")</f>
        <v>6.87</v>
      </c>
    </row>
    <row r="268" customFormat="false" ht="15" hidden="false" customHeight="true" outlineLevel="0" collapsed="false">
      <c r="A268" s="46" t="n">
        <v>264</v>
      </c>
      <c r="B268" s="46" t="s">
        <v>644</v>
      </c>
      <c r="C268" s="46" t="s">
        <v>149</v>
      </c>
      <c r="D268" s="47" t="n">
        <v>1.9</v>
      </c>
      <c r="E268" s="48" t="n">
        <v>608</v>
      </c>
      <c r="F268" s="48" t="n">
        <v>1156</v>
      </c>
      <c r="G268" s="33" t="n">
        <f aca="false">E268-F268</f>
        <v>-548</v>
      </c>
      <c r="H268" s="46" t="s">
        <v>72</v>
      </c>
      <c r="I268" s="46" t="s">
        <v>645</v>
      </c>
      <c r="J268" s="48" t="n">
        <v>0</v>
      </c>
      <c r="K268" s="48" t="n">
        <v>48140</v>
      </c>
      <c r="L268" s="49" t="n">
        <v>0</v>
      </c>
      <c r="M268" s="50" t="n">
        <v>8.02</v>
      </c>
      <c r="N268" s="31" t="str">
        <f aca="false">IF(AND($R268="Yes",D268&lt;'Headline figures'!$C$9),"Yes","No")</f>
        <v>No</v>
      </c>
      <c r="O268" s="31" t="str">
        <f aca="false">IF(AND($R268="Yes",L268&gt;='Headline figures'!$C$10),"Yes","No")</f>
        <v>No</v>
      </c>
      <c r="P268" s="31" t="str">
        <f aca="false">IF(AND($R268="Yes",M268&gt;'Headline figures'!$C$8),"Yes","No")</f>
        <v>Yes</v>
      </c>
      <c r="Q268" s="31" t="str">
        <f aca="false">IF(AND(N268="Yes",O268="Yes",P268="Yes"),"Yes","No")</f>
        <v>No</v>
      </c>
      <c r="R268" s="46" t="s">
        <v>104</v>
      </c>
      <c r="S268" s="46" t="s">
        <v>105</v>
      </c>
      <c r="T268" s="45" t="str">
        <f aca="false">IF(N268="Yes",M268,"")</f>
        <v/>
      </c>
      <c r="U268" s="45" t="n">
        <f aca="false">IF(AND($R268="Yes",H268="95% or above"),M268,"")</f>
        <v>8.02</v>
      </c>
    </row>
    <row r="269" customFormat="false" ht="15" hidden="false" customHeight="true" outlineLevel="0" collapsed="false">
      <c r="A269" s="40" t="n">
        <v>265</v>
      </c>
      <c r="B269" s="40" t="s">
        <v>646</v>
      </c>
      <c r="C269" s="40" t="s">
        <v>110</v>
      </c>
      <c r="D269" s="41" t="n">
        <v>1.92</v>
      </c>
      <c r="E269" s="42" t="n">
        <v>1922</v>
      </c>
      <c r="F269" s="42" t="n">
        <v>3699</v>
      </c>
      <c r="G269" s="22" t="n">
        <f aca="false">E269-F269</f>
        <v>-1777</v>
      </c>
      <c r="H269" s="40" t="s">
        <v>72</v>
      </c>
      <c r="I269" s="40" t="s">
        <v>647</v>
      </c>
      <c r="J269" s="42" t="n">
        <v>8090</v>
      </c>
      <c r="K269" s="42" t="n">
        <v>57870</v>
      </c>
      <c r="L269" s="43" t="n">
        <v>0.14</v>
      </c>
      <c r="M269" s="44" t="n">
        <v>8.91</v>
      </c>
      <c r="N269" s="15" t="str">
        <f aca="false">IF(AND($R269="Yes",D269&lt;'Headline figures'!$C$9),"Yes","No")</f>
        <v>No</v>
      </c>
      <c r="O269" s="15" t="str">
        <f aca="false">IF(AND($R269="Yes",L269&gt;='Headline figures'!$C$10),"Yes","No")</f>
        <v>No</v>
      </c>
      <c r="P269" s="15" t="str">
        <f aca="false">IF(AND($R269="Yes",M269&gt;'Headline figures'!$C$8),"Yes","No")</f>
        <v>Yes</v>
      </c>
      <c r="Q269" s="15" t="str">
        <f aca="false">IF(AND(N269="Yes",O269="Yes",P269="Yes"),"Yes","No")</f>
        <v>No</v>
      </c>
      <c r="R269" s="40" t="s">
        <v>104</v>
      </c>
      <c r="S269" s="40" t="s">
        <v>105</v>
      </c>
      <c r="T269" s="45" t="str">
        <f aca="false">IF(N269="Yes",M269,"")</f>
        <v/>
      </c>
      <c r="U269" s="45" t="n">
        <f aca="false">IF(AND($R269="Yes",H269="95% or above"),M269,"")</f>
        <v>8.91</v>
      </c>
    </row>
    <row r="270" customFormat="false" ht="15" hidden="false" customHeight="true" outlineLevel="0" collapsed="false">
      <c r="A270" s="46" t="n">
        <v>266</v>
      </c>
      <c r="B270" s="46" t="s">
        <v>648</v>
      </c>
      <c r="C270" s="46" t="s">
        <v>149</v>
      </c>
      <c r="D270" s="47" t="n">
        <v>1.95</v>
      </c>
      <c r="E270" s="48" t="n">
        <v>1565</v>
      </c>
      <c r="F270" s="48" t="n">
        <v>3046</v>
      </c>
      <c r="G270" s="33" t="n">
        <f aca="false">E270-F270</f>
        <v>-1481</v>
      </c>
      <c r="H270" s="46" t="s">
        <v>72</v>
      </c>
      <c r="I270" s="46" t="s">
        <v>649</v>
      </c>
      <c r="J270" s="48" t="n">
        <v>2390</v>
      </c>
      <c r="K270" s="48" t="n">
        <v>33810</v>
      </c>
      <c r="L270" s="49" t="n">
        <v>0.071</v>
      </c>
      <c r="M270" s="50" t="n">
        <v>6.5</v>
      </c>
      <c r="N270" s="31" t="str">
        <f aca="false">IF(AND($R270="Yes",D270&lt;'Headline figures'!$C$9),"Yes","No")</f>
        <v>No</v>
      </c>
      <c r="O270" s="31" t="str">
        <f aca="false">IF(AND($R270="Yes",L270&gt;='Headline figures'!$C$10),"Yes","No")</f>
        <v>No</v>
      </c>
      <c r="P270" s="31" t="str">
        <f aca="false">IF(AND($R270="Yes",M270&gt;'Headline figures'!$C$8),"Yes","No")</f>
        <v>No</v>
      </c>
      <c r="Q270" s="31" t="str">
        <f aca="false">IF(AND(N270="Yes",O270="Yes",P270="Yes"),"Yes","No")</f>
        <v>No</v>
      </c>
      <c r="R270" s="46" t="s">
        <v>104</v>
      </c>
      <c r="S270" s="46" t="s">
        <v>105</v>
      </c>
      <c r="T270" s="45" t="str">
        <f aca="false">IF(N270="Yes",M270,"")</f>
        <v/>
      </c>
      <c r="U270" s="45" t="n">
        <f aca="false">IF(AND($R270="Yes",H270="95% or above"),M270,"")</f>
        <v>6.5</v>
      </c>
    </row>
    <row r="271" customFormat="false" ht="15" hidden="false" customHeight="true" outlineLevel="0" collapsed="false">
      <c r="A271" s="40" t="n">
        <v>267</v>
      </c>
      <c r="B271" s="40" t="s">
        <v>650</v>
      </c>
      <c r="C271" s="40" t="s">
        <v>135</v>
      </c>
      <c r="D271" s="41" t="n">
        <v>2.02</v>
      </c>
      <c r="E271" s="42" t="n">
        <v>1686</v>
      </c>
      <c r="F271" s="42" t="n">
        <v>3402</v>
      </c>
      <c r="G271" s="22" t="n">
        <f aca="false">E271-F271</f>
        <v>-1716</v>
      </c>
      <c r="H271" s="40" t="s">
        <v>72</v>
      </c>
      <c r="I271" s="40" t="s">
        <v>651</v>
      </c>
      <c r="J271" s="42" t="n">
        <v>22350</v>
      </c>
      <c r="K271" s="42" t="n">
        <v>97790</v>
      </c>
      <c r="L271" s="43" t="n">
        <v>0.229</v>
      </c>
      <c r="M271" s="44" t="n">
        <v>7.48</v>
      </c>
      <c r="N271" s="15" t="str">
        <f aca="false">IF(AND($R271="Yes",D271&lt;'Headline figures'!$C$9),"Yes","No")</f>
        <v>No</v>
      </c>
      <c r="O271" s="15" t="str">
        <f aca="false">IF(AND($R271="Yes",L271&gt;='Headline figures'!$C$10),"Yes","No")</f>
        <v>No</v>
      </c>
      <c r="P271" s="15" t="str">
        <f aca="false">IF(AND($R271="Yes",M271&gt;'Headline figures'!$C$8),"Yes","No")</f>
        <v>No</v>
      </c>
      <c r="Q271" s="15" t="str">
        <f aca="false">IF(AND(N271="Yes",O271="Yes",P271="Yes"),"Yes","No")</f>
        <v>No</v>
      </c>
      <c r="R271" s="40" t="s">
        <v>104</v>
      </c>
      <c r="S271" s="40" t="s">
        <v>105</v>
      </c>
      <c r="T271" s="45" t="str">
        <f aca="false">IF(N271="Yes",M271,"")</f>
        <v/>
      </c>
      <c r="U271" s="45" t="n">
        <f aca="false">IF(AND($R271="Yes",H271="95% or above"),M271,"")</f>
        <v>7.48</v>
      </c>
    </row>
    <row r="272" customFormat="false" ht="15" hidden="false" customHeight="true" outlineLevel="0" collapsed="false">
      <c r="A272" s="46" t="n">
        <v>268</v>
      </c>
      <c r="B272" s="46" t="s">
        <v>652</v>
      </c>
      <c r="C272" s="46" t="s">
        <v>149</v>
      </c>
      <c r="D272" s="47" t="n">
        <v>2.05</v>
      </c>
      <c r="E272" s="48" t="n">
        <v>622</v>
      </c>
      <c r="F272" s="48" t="n">
        <v>1277</v>
      </c>
      <c r="G272" s="33" t="n">
        <f aca="false">E272-F272</f>
        <v>-655</v>
      </c>
      <c r="H272" s="46" t="s">
        <v>72</v>
      </c>
      <c r="I272" s="46" t="s">
        <v>653</v>
      </c>
      <c r="J272" s="48" t="n">
        <v>1080</v>
      </c>
      <c r="K272" s="48" t="n">
        <v>16030</v>
      </c>
      <c r="L272" s="49" t="n">
        <v>0.067</v>
      </c>
      <c r="M272" s="50" t="n">
        <v>4.98</v>
      </c>
      <c r="N272" s="31" t="str">
        <f aca="false">IF(AND($R272="Yes",D272&lt;'Headline figures'!$C$9),"Yes","No")</f>
        <v>No</v>
      </c>
      <c r="O272" s="31" t="str">
        <f aca="false">IF(AND($R272="Yes",L272&gt;='Headline figures'!$C$10),"Yes","No")</f>
        <v>No</v>
      </c>
      <c r="P272" s="31" t="str">
        <f aca="false">IF(AND($R272="Yes",M272&gt;'Headline figures'!$C$8),"Yes","No")</f>
        <v>No</v>
      </c>
      <c r="Q272" s="31" t="str">
        <f aca="false">IF(AND(N272="Yes",O272="Yes",P272="Yes"),"Yes","No")</f>
        <v>No</v>
      </c>
      <c r="R272" s="46" t="s">
        <v>104</v>
      </c>
      <c r="S272" s="46" t="s">
        <v>105</v>
      </c>
      <c r="T272" s="45" t="str">
        <f aca="false">IF(N272="Yes",M272,"")</f>
        <v/>
      </c>
      <c r="U272" s="45" t="n">
        <f aca="false">IF(AND($R272="Yes",H272="95% or above"),M272,"")</f>
        <v>4.98</v>
      </c>
    </row>
    <row r="273" customFormat="false" ht="15" hidden="false" customHeight="true" outlineLevel="0" collapsed="false">
      <c r="A273" s="40" t="n">
        <v>269</v>
      </c>
      <c r="B273" s="40" t="s">
        <v>654</v>
      </c>
      <c r="C273" s="40" t="s">
        <v>135</v>
      </c>
      <c r="D273" s="41" t="n">
        <v>2.12</v>
      </c>
      <c r="E273" s="42" t="n">
        <v>671</v>
      </c>
      <c r="F273" s="42" t="n">
        <v>1421</v>
      </c>
      <c r="G273" s="22" t="n">
        <f aca="false">E273-F273</f>
        <v>-750</v>
      </c>
      <c r="H273" s="40" t="s">
        <v>72</v>
      </c>
      <c r="I273" s="40" t="s">
        <v>655</v>
      </c>
      <c r="J273" s="42" t="n">
        <v>10980</v>
      </c>
      <c r="K273" s="42" t="n">
        <v>19540</v>
      </c>
      <c r="L273" s="43" t="n">
        <v>0.562</v>
      </c>
      <c r="M273" s="44" t="n">
        <v>8.08</v>
      </c>
      <c r="N273" s="15" t="str">
        <f aca="false">IF(AND($R273="Yes",D273&lt;'Headline figures'!$C$9),"Yes","No")</f>
        <v>No</v>
      </c>
      <c r="O273" s="15" t="str">
        <f aca="false">IF(AND($R273="Yes",L273&gt;='Headline figures'!$C$10),"Yes","No")</f>
        <v>Yes</v>
      </c>
      <c r="P273" s="15" t="str">
        <f aca="false">IF(AND($R273="Yes",M273&gt;'Headline figures'!$C$8),"Yes","No")</f>
        <v>Yes</v>
      </c>
      <c r="Q273" s="15" t="str">
        <f aca="false">IF(AND(N273="Yes",O273="Yes",P273="Yes"),"Yes","No")</f>
        <v>No</v>
      </c>
      <c r="R273" s="40" t="s">
        <v>104</v>
      </c>
      <c r="S273" s="40" t="s">
        <v>105</v>
      </c>
      <c r="T273" s="45" t="str">
        <f aca="false">IF(N273="Yes",M273,"")</f>
        <v/>
      </c>
      <c r="U273" s="45" t="n">
        <f aca="false">IF(AND($R273="Yes",H273="95% or above"),M273,"")</f>
        <v>8.08</v>
      </c>
    </row>
    <row r="274" customFormat="false" ht="15" hidden="false" customHeight="true" outlineLevel="0" collapsed="false">
      <c r="A274" s="46" t="n">
        <v>270</v>
      </c>
      <c r="B274" s="46" t="s">
        <v>656</v>
      </c>
      <c r="C274" s="46" t="s">
        <v>162</v>
      </c>
      <c r="D274" s="47" t="n">
        <v>2.13</v>
      </c>
      <c r="E274" s="48" t="n">
        <v>3061</v>
      </c>
      <c r="F274" s="48" t="n">
        <v>6508</v>
      </c>
      <c r="G274" s="33" t="n">
        <f aca="false">E274-F274</f>
        <v>-3447</v>
      </c>
      <c r="H274" s="46" t="s">
        <v>72</v>
      </c>
      <c r="I274" s="46" t="s">
        <v>657</v>
      </c>
      <c r="J274" s="48" t="n">
        <v>40140</v>
      </c>
      <c r="K274" s="48" t="n">
        <v>116630</v>
      </c>
      <c r="L274" s="49" t="n">
        <v>0.344</v>
      </c>
      <c r="M274" s="50" t="n">
        <v>7.6</v>
      </c>
      <c r="N274" s="31" t="str">
        <f aca="false">IF(AND($R274="Yes",D274&lt;'Headline figures'!$C$9),"Yes","No")</f>
        <v>No</v>
      </c>
      <c r="O274" s="31" t="str">
        <f aca="false">IF(AND($R274="Yes",L274&gt;='Headline figures'!$C$10),"Yes","No")</f>
        <v>No</v>
      </c>
      <c r="P274" s="31" t="str">
        <f aca="false">IF(AND($R274="Yes",M274&gt;'Headline figures'!$C$8),"Yes","No")</f>
        <v>No</v>
      </c>
      <c r="Q274" s="31" t="str">
        <f aca="false">IF(AND(N274="Yes",O274="Yes",P274="Yes"),"Yes","No")</f>
        <v>No</v>
      </c>
      <c r="R274" s="46" t="s">
        <v>104</v>
      </c>
      <c r="S274" s="46" t="s">
        <v>105</v>
      </c>
      <c r="T274" s="45" t="str">
        <f aca="false">IF(N274="Yes",M274,"")</f>
        <v/>
      </c>
      <c r="U274" s="45" t="n">
        <f aca="false">IF(AND($R274="Yes",H274="95% or above"),M274,"")</f>
        <v>7.6</v>
      </c>
    </row>
    <row r="275" customFormat="false" ht="15" hidden="false" customHeight="true" outlineLevel="0" collapsed="false">
      <c r="A275" s="40" t="n">
        <v>271</v>
      </c>
      <c r="B275" s="40" t="s">
        <v>658</v>
      </c>
      <c r="C275" s="40" t="s">
        <v>204</v>
      </c>
      <c r="D275" s="41" t="n">
        <v>2.13</v>
      </c>
      <c r="E275" s="42" t="n">
        <v>1619</v>
      </c>
      <c r="F275" s="42" t="n">
        <v>3445</v>
      </c>
      <c r="G275" s="22" t="n">
        <f aca="false">E275-F275</f>
        <v>-1826</v>
      </c>
      <c r="H275" s="40" t="s">
        <v>72</v>
      </c>
      <c r="I275" s="40" t="s">
        <v>659</v>
      </c>
      <c r="J275" s="42" t="n">
        <v>23020</v>
      </c>
      <c r="K275" s="42" t="n">
        <v>56800</v>
      </c>
      <c r="L275" s="43" t="n">
        <v>0.405</v>
      </c>
      <c r="M275" s="44" t="n">
        <v>5.18</v>
      </c>
      <c r="N275" s="15" t="str">
        <f aca="false">IF(AND($R275="Yes",D275&lt;'Headline figures'!$C$9),"Yes","No")</f>
        <v>No</v>
      </c>
      <c r="O275" s="15" t="str">
        <f aca="false">IF(AND($R275="Yes",L275&gt;='Headline figures'!$C$10),"Yes","No")</f>
        <v>No</v>
      </c>
      <c r="P275" s="15" t="str">
        <f aca="false">IF(AND($R275="Yes",M275&gt;'Headline figures'!$C$8),"Yes","No")</f>
        <v>No</v>
      </c>
      <c r="Q275" s="15" t="str">
        <f aca="false">IF(AND(N275="Yes",O275="Yes",P275="Yes"),"Yes","No")</f>
        <v>No</v>
      </c>
      <c r="R275" s="40" t="s">
        <v>104</v>
      </c>
      <c r="S275" s="40" t="s">
        <v>105</v>
      </c>
      <c r="T275" s="45" t="str">
        <f aca="false">IF(N275="Yes",M275,"")</f>
        <v/>
      </c>
      <c r="U275" s="45" t="n">
        <f aca="false">IF(AND($R275="Yes",H275="95% or above"),M275,"")</f>
        <v>5.18</v>
      </c>
    </row>
    <row r="276" customFormat="false" ht="15" hidden="false" customHeight="true" outlineLevel="0" collapsed="false">
      <c r="A276" s="46" t="n">
        <v>272</v>
      </c>
      <c r="B276" s="46" t="s">
        <v>660</v>
      </c>
      <c r="C276" s="46" t="s">
        <v>204</v>
      </c>
      <c r="D276" s="47" t="n">
        <v>2.18</v>
      </c>
      <c r="E276" s="48" t="n">
        <v>4171</v>
      </c>
      <c r="F276" s="48" t="n">
        <v>9106</v>
      </c>
      <c r="G276" s="33" t="n">
        <f aca="false">E276-F276</f>
        <v>-4935</v>
      </c>
      <c r="H276" s="46" t="s">
        <v>72</v>
      </c>
      <c r="I276" s="46" t="s">
        <v>661</v>
      </c>
      <c r="J276" s="48" t="n">
        <v>36120</v>
      </c>
      <c r="K276" s="48" t="n">
        <v>804000</v>
      </c>
      <c r="L276" s="49" t="n">
        <v>0.045</v>
      </c>
      <c r="M276" s="50" t="n">
        <v>7.86</v>
      </c>
      <c r="N276" s="31" t="str">
        <f aca="false">IF(AND($R276="Yes",D276&lt;'Headline figures'!$C$9),"Yes","No")</f>
        <v>No</v>
      </c>
      <c r="O276" s="31" t="str">
        <f aca="false">IF(AND($R276="Yes",L276&gt;='Headline figures'!$C$10),"Yes","No")</f>
        <v>No</v>
      </c>
      <c r="P276" s="31" t="str">
        <f aca="false">IF(AND($R276="Yes",M276&gt;'Headline figures'!$C$8),"Yes","No")</f>
        <v>Yes</v>
      </c>
      <c r="Q276" s="31" t="str">
        <f aca="false">IF(AND(N276="Yes",O276="Yes",P276="Yes"),"Yes","No")</f>
        <v>No</v>
      </c>
      <c r="R276" s="46" t="s">
        <v>104</v>
      </c>
      <c r="S276" s="46" t="s">
        <v>105</v>
      </c>
      <c r="T276" s="45" t="str">
        <f aca="false">IF(N276="Yes",M276,"")</f>
        <v/>
      </c>
      <c r="U276" s="45" t="n">
        <f aca="false">IF(AND($R276="Yes",H276="95% or above"),M276,"")</f>
        <v>7.86</v>
      </c>
    </row>
    <row r="277" customFormat="false" ht="15" hidden="false" customHeight="true" outlineLevel="0" collapsed="false">
      <c r="A277" s="40" t="n">
        <v>273</v>
      </c>
      <c r="B277" s="40" t="s">
        <v>662</v>
      </c>
      <c r="C277" s="40" t="s">
        <v>140</v>
      </c>
      <c r="D277" s="41" t="n">
        <v>2.19</v>
      </c>
      <c r="E277" s="42" t="n">
        <v>1632</v>
      </c>
      <c r="F277" s="42" t="n">
        <v>3566</v>
      </c>
      <c r="G277" s="22" t="n">
        <f aca="false">E277-F277</f>
        <v>-1934</v>
      </c>
      <c r="H277" s="40" t="s">
        <v>72</v>
      </c>
      <c r="I277" s="40" t="s">
        <v>663</v>
      </c>
      <c r="J277" s="42" t="n">
        <v>5530</v>
      </c>
      <c r="K277" s="42" t="n">
        <v>41440</v>
      </c>
      <c r="L277" s="43" t="n">
        <v>0.133</v>
      </c>
      <c r="M277" s="44" t="n">
        <v>7.81</v>
      </c>
      <c r="N277" s="15" t="str">
        <f aca="false">IF(AND($R277="Yes",D277&lt;'Headline figures'!$C$9),"Yes","No")</f>
        <v>No</v>
      </c>
      <c r="O277" s="15" t="str">
        <f aca="false">IF(AND($R277="Yes",L277&gt;='Headline figures'!$C$10),"Yes","No")</f>
        <v>No</v>
      </c>
      <c r="P277" s="15" t="str">
        <f aca="false">IF(AND($R277="Yes",M277&gt;'Headline figures'!$C$8),"Yes","No")</f>
        <v>Yes</v>
      </c>
      <c r="Q277" s="15" t="str">
        <f aca="false">IF(AND(N277="Yes",O277="Yes",P277="Yes"),"Yes","No")</f>
        <v>No</v>
      </c>
      <c r="R277" s="40" t="s">
        <v>104</v>
      </c>
      <c r="S277" s="40" t="s">
        <v>105</v>
      </c>
      <c r="T277" s="45" t="str">
        <f aca="false">IF(N277="Yes",M277,"")</f>
        <v/>
      </c>
      <c r="U277" s="45" t="n">
        <f aca="false">IF(AND($R277="Yes",H277="95% or above"),M277,"")</f>
        <v>7.81</v>
      </c>
    </row>
    <row r="278" customFormat="false" ht="15" hidden="false" customHeight="true" outlineLevel="0" collapsed="false">
      <c r="A278" s="46" t="n">
        <v>274</v>
      </c>
      <c r="B278" s="46" t="s">
        <v>664</v>
      </c>
      <c r="C278" s="46" t="s">
        <v>135</v>
      </c>
      <c r="D278" s="47" t="n">
        <v>2.2</v>
      </c>
      <c r="E278" s="48" t="n">
        <v>391</v>
      </c>
      <c r="F278" s="48" t="n">
        <v>861</v>
      </c>
      <c r="G278" s="33" t="n">
        <f aca="false">E278-F278</f>
        <v>-470</v>
      </c>
      <c r="H278" s="46" t="s">
        <v>72</v>
      </c>
      <c r="I278" s="46" t="s">
        <v>665</v>
      </c>
      <c r="J278" s="48" t="n">
        <v>210</v>
      </c>
      <c r="K278" s="48" t="n">
        <v>3080</v>
      </c>
      <c r="L278" s="49" t="n">
        <v>0.068</v>
      </c>
      <c r="M278" s="50" t="n">
        <v>7.32</v>
      </c>
      <c r="N278" s="31" t="str">
        <f aca="false">IF(AND($R278="Yes",D278&lt;'Headline figures'!$C$9),"Yes","No")</f>
        <v>No</v>
      </c>
      <c r="O278" s="31" t="str">
        <f aca="false">IF(AND($R278="Yes",L278&gt;='Headline figures'!$C$10),"Yes","No")</f>
        <v>No</v>
      </c>
      <c r="P278" s="31" t="str">
        <f aca="false">IF(AND($R278="Yes",M278&gt;'Headline figures'!$C$8),"Yes","No")</f>
        <v>No</v>
      </c>
      <c r="Q278" s="31" t="str">
        <f aca="false">IF(AND(N278="Yes",O278="Yes",P278="Yes"),"Yes","No")</f>
        <v>No</v>
      </c>
      <c r="R278" s="46" t="s">
        <v>104</v>
      </c>
      <c r="S278" s="46" t="s">
        <v>105</v>
      </c>
      <c r="T278" s="45" t="str">
        <f aca="false">IF(N278="Yes",M278,"")</f>
        <v/>
      </c>
      <c r="U278" s="45" t="n">
        <f aca="false">IF(AND($R278="Yes",H278="95% or above"),M278,"")</f>
        <v>7.32</v>
      </c>
    </row>
    <row r="279" customFormat="false" ht="15" hidden="false" customHeight="true" outlineLevel="0" collapsed="false">
      <c r="A279" s="40" t="n">
        <v>275</v>
      </c>
      <c r="B279" s="40" t="s">
        <v>666</v>
      </c>
      <c r="C279" s="40" t="s">
        <v>135</v>
      </c>
      <c r="D279" s="41" t="n">
        <v>2.21</v>
      </c>
      <c r="E279" s="42" t="n">
        <v>1298</v>
      </c>
      <c r="F279" s="42" t="n">
        <v>2866</v>
      </c>
      <c r="G279" s="22" t="n">
        <f aca="false">E279-F279</f>
        <v>-1568</v>
      </c>
      <c r="H279" s="40" t="s">
        <v>72</v>
      </c>
      <c r="I279" s="40" t="s">
        <v>667</v>
      </c>
      <c r="J279" s="42" t="n">
        <v>3240</v>
      </c>
      <c r="K279" s="42" t="n">
        <v>7890</v>
      </c>
      <c r="L279" s="43" t="n">
        <v>0.411</v>
      </c>
      <c r="M279" s="44" t="n">
        <v>7.12</v>
      </c>
      <c r="N279" s="15" t="str">
        <f aca="false">IF(AND($R279="Yes",D279&lt;'Headline figures'!$C$9),"Yes","No")</f>
        <v>No</v>
      </c>
      <c r="O279" s="15" t="str">
        <f aca="false">IF(AND($R279="Yes",L279&gt;='Headline figures'!$C$10),"Yes","No")</f>
        <v>No</v>
      </c>
      <c r="P279" s="15" t="str">
        <f aca="false">IF(AND($R279="Yes",M279&gt;'Headline figures'!$C$8),"Yes","No")</f>
        <v>No</v>
      </c>
      <c r="Q279" s="15" t="str">
        <f aca="false">IF(AND(N279="Yes",O279="Yes",P279="Yes"),"Yes","No")</f>
        <v>No</v>
      </c>
      <c r="R279" s="40" t="s">
        <v>104</v>
      </c>
      <c r="S279" s="40" t="s">
        <v>105</v>
      </c>
      <c r="T279" s="45" t="str">
        <f aca="false">IF(N279="Yes",M279,"")</f>
        <v/>
      </c>
      <c r="U279" s="45" t="n">
        <f aca="false">IF(AND($R279="Yes",H279="95% or above"),M279,"")</f>
        <v>7.12</v>
      </c>
    </row>
    <row r="280" customFormat="false" ht="15" hidden="false" customHeight="true" outlineLevel="0" collapsed="false">
      <c r="A280" s="46" t="n">
        <v>276</v>
      </c>
      <c r="B280" s="46" t="s">
        <v>668</v>
      </c>
      <c r="C280" s="46" t="s">
        <v>162</v>
      </c>
      <c r="D280" s="47" t="n">
        <v>2.22</v>
      </c>
      <c r="E280" s="48" t="n">
        <v>534</v>
      </c>
      <c r="F280" s="48" t="n">
        <v>1187</v>
      </c>
      <c r="G280" s="33" t="n">
        <f aca="false">E280-F280</f>
        <v>-653</v>
      </c>
      <c r="H280" s="46" t="s">
        <v>72</v>
      </c>
      <c r="I280" s="46" t="s">
        <v>669</v>
      </c>
      <c r="J280" s="54" t="s">
        <v>218</v>
      </c>
      <c r="K280" s="54" t="s">
        <v>218</v>
      </c>
      <c r="L280" s="55" t="s">
        <v>218</v>
      </c>
      <c r="M280" s="56" t="s">
        <v>218</v>
      </c>
      <c r="N280" s="31" t="str">
        <f aca="false">IF(AND($R280="Yes",D280&lt;'Headline figures'!$C$9),"Yes","No")</f>
        <v>No</v>
      </c>
      <c r="O280" s="31" t="str">
        <f aca="false">IF(AND($R280="Yes",L280&gt;='Headline figures'!$C$10),"Yes","No")</f>
        <v>No</v>
      </c>
      <c r="P280" s="31" t="str">
        <f aca="false">IF(AND($R280="Yes",M280&gt;'Headline figures'!$C$8),"Yes","No")</f>
        <v>No</v>
      </c>
      <c r="Q280" s="31" t="str">
        <f aca="false">IF(AND(N280="Yes",O280="Yes",P280="Yes"),"Yes","No")</f>
        <v>No</v>
      </c>
      <c r="R280" s="46" t="s">
        <v>219</v>
      </c>
      <c r="S280" s="46" t="s">
        <v>220</v>
      </c>
      <c r="T280" s="45" t="str">
        <f aca="false">IF(N280="Yes",M280,"")</f>
        <v/>
      </c>
      <c r="U280" s="45" t="str">
        <f aca="false">IF(AND($R280="Yes",H280="95% or above"),M280,"")</f>
        <v/>
      </c>
    </row>
    <row r="281" customFormat="false" ht="15" hidden="false" customHeight="true" outlineLevel="0" collapsed="false">
      <c r="A281" s="40" t="n">
        <v>277</v>
      </c>
      <c r="B281" s="40" t="s">
        <v>670</v>
      </c>
      <c r="C281" s="40" t="s">
        <v>107</v>
      </c>
      <c r="D281" s="41" t="n">
        <v>2.27</v>
      </c>
      <c r="E281" s="42" t="n">
        <v>1583</v>
      </c>
      <c r="F281" s="42" t="n">
        <v>3592</v>
      </c>
      <c r="G281" s="22" t="n">
        <f aca="false">E281-F281</f>
        <v>-2009</v>
      </c>
      <c r="H281" s="40" t="s">
        <v>72</v>
      </c>
      <c r="I281" s="40" t="s">
        <v>671</v>
      </c>
      <c r="J281" s="42" t="n">
        <v>0</v>
      </c>
      <c r="K281" s="42" t="n">
        <v>87110</v>
      </c>
      <c r="L281" s="43" t="n">
        <v>0</v>
      </c>
      <c r="M281" s="44" t="n">
        <v>7.99</v>
      </c>
      <c r="N281" s="15" t="str">
        <f aca="false">IF(AND($R281="Yes",D281&lt;'Headline figures'!$C$9),"Yes","No")</f>
        <v>No</v>
      </c>
      <c r="O281" s="15" t="str">
        <f aca="false">IF(AND($R281="Yes",L281&gt;='Headline figures'!$C$10),"Yes","No")</f>
        <v>No</v>
      </c>
      <c r="P281" s="15" t="str">
        <f aca="false">IF(AND($R281="Yes",M281&gt;'Headline figures'!$C$8),"Yes","No")</f>
        <v>Yes</v>
      </c>
      <c r="Q281" s="15" t="str">
        <f aca="false">IF(AND(N281="Yes",O281="Yes",P281="Yes"),"Yes","No")</f>
        <v>No</v>
      </c>
      <c r="R281" s="40" t="s">
        <v>104</v>
      </c>
      <c r="S281" s="40" t="s">
        <v>105</v>
      </c>
      <c r="T281" s="45" t="str">
        <f aca="false">IF(N281="Yes",M281,"")</f>
        <v/>
      </c>
      <c r="U281" s="45" t="n">
        <f aca="false">IF(AND($R281="Yes",H281="95% or above"),M281,"")</f>
        <v>7.99</v>
      </c>
    </row>
    <row r="282" customFormat="false" ht="15" hidden="false" customHeight="true" outlineLevel="0" collapsed="false">
      <c r="A282" s="46" t="n">
        <v>278</v>
      </c>
      <c r="B282" s="46" t="s">
        <v>672</v>
      </c>
      <c r="C282" s="46" t="s">
        <v>135</v>
      </c>
      <c r="D282" s="47" t="n">
        <v>2.32</v>
      </c>
      <c r="E282" s="48" t="n">
        <v>937</v>
      </c>
      <c r="F282" s="48" t="n">
        <v>2178</v>
      </c>
      <c r="G282" s="33" t="n">
        <f aca="false">E282-F282</f>
        <v>-1241</v>
      </c>
      <c r="H282" s="46" t="s">
        <v>72</v>
      </c>
      <c r="I282" s="46" t="s">
        <v>673</v>
      </c>
      <c r="J282" s="48" t="n">
        <v>15160</v>
      </c>
      <c r="K282" s="48" t="n">
        <v>33130</v>
      </c>
      <c r="L282" s="49" t="n">
        <v>0.458</v>
      </c>
      <c r="M282" s="50" t="n">
        <v>9.23</v>
      </c>
      <c r="N282" s="31" t="str">
        <f aca="false">IF(AND($R282="Yes",D282&lt;'Headline figures'!$C$9),"Yes","No")</f>
        <v>No</v>
      </c>
      <c r="O282" s="31" t="str">
        <f aca="false">IF(AND($R282="Yes",L282&gt;='Headline figures'!$C$10),"Yes","No")</f>
        <v>No</v>
      </c>
      <c r="P282" s="31" t="str">
        <f aca="false">IF(AND($R282="Yes",M282&gt;'Headline figures'!$C$8),"Yes","No")</f>
        <v>Yes</v>
      </c>
      <c r="Q282" s="31" t="str">
        <f aca="false">IF(AND(N282="Yes",O282="Yes",P282="Yes"),"Yes","No")</f>
        <v>No</v>
      </c>
      <c r="R282" s="46" t="s">
        <v>104</v>
      </c>
      <c r="S282" s="46" t="s">
        <v>105</v>
      </c>
      <c r="T282" s="45" t="str">
        <f aca="false">IF(N282="Yes",M282,"")</f>
        <v/>
      </c>
      <c r="U282" s="45" t="n">
        <f aca="false">IF(AND($R282="Yes",H282="95% or above"),M282,"")</f>
        <v>9.23</v>
      </c>
    </row>
    <row r="283" customFormat="false" ht="15" hidden="false" customHeight="true" outlineLevel="0" collapsed="false">
      <c r="A283" s="40" t="n">
        <v>279</v>
      </c>
      <c r="B283" s="40" t="s">
        <v>674</v>
      </c>
      <c r="C283" s="40" t="s">
        <v>162</v>
      </c>
      <c r="D283" s="41" t="n">
        <v>2.32</v>
      </c>
      <c r="E283" s="42" t="n">
        <v>708</v>
      </c>
      <c r="F283" s="42" t="n">
        <v>1643</v>
      </c>
      <c r="G283" s="22" t="n">
        <f aca="false">E283-F283</f>
        <v>-935</v>
      </c>
      <c r="H283" s="40" t="s">
        <v>72</v>
      </c>
      <c r="I283" s="40" t="s">
        <v>675</v>
      </c>
      <c r="J283" s="42" t="n">
        <v>4890</v>
      </c>
      <c r="K283" s="42" t="n">
        <v>10320</v>
      </c>
      <c r="L283" s="43" t="n">
        <v>0.474</v>
      </c>
      <c r="M283" s="44" t="n">
        <v>6.87</v>
      </c>
      <c r="N283" s="15" t="str">
        <f aca="false">IF(AND($R283="Yes",D283&lt;'Headline figures'!$C$9),"Yes","No")</f>
        <v>No</v>
      </c>
      <c r="O283" s="15" t="str">
        <f aca="false">IF(AND($R283="Yes",L283&gt;='Headline figures'!$C$10),"Yes","No")</f>
        <v>No</v>
      </c>
      <c r="P283" s="15" t="str">
        <f aca="false">IF(AND($R283="Yes",M283&gt;'Headline figures'!$C$8),"Yes","No")</f>
        <v>No</v>
      </c>
      <c r="Q283" s="15" t="str">
        <f aca="false">IF(AND(N283="Yes",O283="Yes",P283="Yes"),"Yes","No")</f>
        <v>No</v>
      </c>
      <c r="R283" s="40" t="s">
        <v>104</v>
      </c>
      <c r="S283" s="40" t="s">
        <v>105</v>
      </c>
      <c r="T283" s="45" t="str">
        <f aca="false">IF(N283="Yes",M283,"")</f>
        <v/>
      </c>
      <c r="U283" s="45" t="n">
        <f aca="false">IF(AND($R283="Yes",H283="95% or above"),M283,"")</f>
        <v>6.87</v>
      </c>
    </row>
    <row r="284" customFormat="false" ht="15" hidden="false" customHeight="true" outlineLevel="0" collapsed="false">
      <c r="A284" s="46" t="n">
        <v>280</v>
      </c>
      <c r="B284" s="46" t="s">
        <v>676</v>
      </c>
      <c r="C284" s="46" t="s">
        <v>162</v>
      </c>
      <c r="D284" s="47" t="n">
        <v>2.37</v>
      </c>
      <c r="E284" s="48" t="n">
        <v>859</v>
      </c>
      <c r="F284" s="48" t="n">
        <v>2034</v>
      </c>
      <c r="G284" s="33" t="n">
        <f aca="false">E284-F284</f>
        <v>-1175</v>
      </c>
      <c r="H284" s="46" t="s">
        <v>72</v>
      </c>
      <c r="I284" s="46" t="s">
        <v>677</v>
      </c>
      <c r="J284" s="48" t="n">
        <v>680</v>
      </c>
      <c r="K284" s="48" t="n">
        <v>28240</v>
      </c>
      <c r="L284" s="49" t="n">
        <v>0.024</v>
      </c>
      <c r="M284" s="50" t="n">
        <v>6.26</v>
      </c>
      <c r="N284" s="31" t="str">
        <f aca="false">IF(AND($R284="Yes",D284&lt;'Headline figures'!$C$9),"Yes","No")</f>
        <v>No</v>
      </c>
      <c r="O284" s="31" t="str">
        <f aca="false">IF(AND($R284="Yes",L284&gt;='Headline figures'!$C$10),"Yes","No")</f>
        <v>No</v>
      </c>
      <c r="P284" s="31" t="str">
        <f aca="false">IF(AND($R284="Yes",M284&gt;'Headline figures'!$C$8),"Yes","No")</f>
        <v>No</v>
      </c>
      <c r="Q284" s="31" t="str">
        <f aca="false">IF(AND(N284="Yes",O284="Yes",P284="Yes"),"Yes","No")</f>
        <v>No</v>
      </c>
      <c r="R284" s="46" t="s">
        <v>104</v>
      </c>
      <c r="S284" s="46" t="s">
        <v>105</v>
      </c>
      <c r="T284" s="45" t="str">
        <f aca="false">IF(N284="Yes",M284,"")</f>
        <v/>
      </c>
      <c r="U284" s="45" t="n">
        <f aca="false">IF(AND($R284="Yes",H284="95% or above"),M284,"")</f>
        <v>6.26</v>
      </c>
    </row>
    <row r="285" customFormat="false" ht="15" hidden="false" customHeight="true" outlineLevel="0" collapsed="false">
      <c r="A285" s="40" t="n">
        <v>281</v>
      </c>
      <c r="B285" s="40" t="s">
        <v>678</v>
      </c>
      <c r="C285" s="40" t="s">
        <v>162</v>
      </c>
      <c r="D285" s="41" t="n">
        <v>2.44</v>
      </c>
      <c r="E285" s="42" t="n">
        <v>1640</v>
      </c>
      <c r="F285" s="42" t="n">
        <v>4000</v>
      </c>
      <c r="G285" s="22" t="n">
        <f aca="false">E285-F285</f>
        <v>-2360</v>
      </c>
      <c r="H285" s="40" t="s">
        <v>72</v>
      </c>
      <c r="I285" s="40" t="s">
        <v>679</v>
      </c>
      <c r="J285" s="42" t="n">
        <v>38850</v>
      </c>
      <c r="K285" s="42" t="n">
        <v>92000</v>
      </c>
      <c r="L285" s="43" t="n">
        <v>0.422</v>
      </c>
      <c r="M285" s="44" t="n">
        <v>6.93</v>
      </c>
      <c r="N285" s="15" t="str">
        <f aca="false">IF(AND($R285="Yes",D285&lt;'Headline figures'!$C$9),"Yes","No")</f>
        <v>No</v>
      </c>
      <c r="O285" s="15" t="str">
        <f aca="false">IF(AND($R285="Yes",L285&gt;='Headline figures'!$C$10),"Yes","No")</f>
        <v>No</v>
      </c>
      <c r="P285" s="15" t="str">
        <f aca="false">IF(AND($R285="Yes",M285&gt;'Headline figures'!$C$8),"Yes","No")</f>
        <v>No</v>
      </c>
      <c r="Q285" s="15" t="str">
        <f aca="false">IF(AND(N285="Yes",O285="Yes",P285="Yes"),"Yes","No")</f>
        <v>No</v>
      </c>
      <c r="R285" s="40" t="s">
        <v>104</v>
      </c>
      <c r="S285" s="40" t="s">
        <v>105</v>
      </c>
      <c r="T285" s="45" t="str">
        <f aca="false">IF(N285="Yes",M285,"")</f>
        <v/>
      </c>
      <c r="U285" s="45" t="n">
        <f aca="false">IF(AND($R285="Yes",H285="95% or above"),M285,"")</f>
        <v>6.93</v>
      </c>
    </row>
    <row r="286" customFormat="false" ht="15" hidden="false" customHeight="true" outlineLevel="0" collapsed="false">
      <c r="A286" s="46" t="n">
        <v>282</v>
      </c>
      <c r="B286" s="46" t="s">
        <v>680</v>
      </c>
      <c r="C286" s="46" t="s">
        <v>204</v>
      </c>
      <c r="D286" s="47" t="n">
        <v>2.44</v>
      </c>
      <c r="E286" s="48" t="n">
        <v>601</v>
      </c>
      <c r="F286" s="48" t="n">
        <v>1466</v>
      </c>
      <c r="G286" s="33" t="n">
        <f aca="false">E286-F286</f>
        <v>-865</v>
      </c>
      <c r="H286" s="46" t="s">
        <v>72</v>
      </c>
      <c r="I286" s="46" t="s">
        <v>681</v>
      </c>
      <c r="J286" s="48" t="n">
        <v>0</v>
      </c>
      <c r="K286" s="48" t="n">
        <v>19260</v>
      </c>
      <c r="L286" s="49" t="n">
        <v>0</v>
      </c>
      <c r="M286" s="50" t="n">
        <v>4.92</v>
      </c>
      <c r="N286" s="31" t="str">
        <f aca="false">IF(AND($R286="Yes",D286&lt;'Headline figures'!$C$9),"Yes","No")</f>
        <v>No</v>
      </c>
      <c r="O286" s="31" t="str">
        <f aca="false">IF(AND($R286="Yes",L286&gt;='Headline figures'!$C$10),"Yes","No")</f>
        <v>No</v>
      </c>
      <c r="P286" s="31" t="str">
        <f aca="false">IF(AND($R286="Yes",M286&gt;'Headline figures'!$C$8),"Yes","No")</f>
        <v>No</v>
      </c>
      <c r="Q286" s="31" t="str">
        <f aca="false">IF(AND(N286="Yes",O286="Yes",P286="Yes"),"Yes","No")</f>
        <v>No</v>
      </c>
      <c r="R286" s="46" t="s">
        <v>104</v>
      </c>
      <c r="S286" s="46" t="s">
        <v>105</v>
      </c>
      <c r="T286" s="45" t="str">
        <f aca="false">IF(N286="Yes",M286,"")</f>
        <v/>
      </c>
      <c r="U286" s="45" t="n">
        <f aca="false">IF(AND($R286="Yes",H286="95% or above"),M286,"")</f>
        <v>4.92</v>
      </c>
    </row>
    <row r="287" customFormat="false" ht="15" hidden="false" customHeight="true" outlineLevel="0" collapsed="false">
      <c r="A287" s="40" t="n">
        <v>283</v>
      </c>
      <c r="B287" s="40" t="s">
        <v>682</v>
      </c>
      <c r="C287" s="40" t="s">
        <v>162</v>
      </c>
      <c r="D287" s="41" t="n">
        <v>2.45</v>
      </c>
      <c r="E287" s="42" t="n">
        <v>772</v>
      </c>
      <c r="F287" s="42" t="n">
        <v>1888</v>
      </c>
      <c r="G287" s="22" t="n">
        <f aca="false">E287-F287</f>
        <v>-1116</v>
      </c>
      <c r="H287" s="40" t="s">
        <v>72</v>
      </c>
      <c r="I287" s="40" t="s">
        <v>683</v>
      </c>
      <c r="J287" s="42" t="n">
        <v>4230</v>
      </c>
      <c r="K287" s="42" t="n">
        <v>8650</v>
      </c>
      <c r="L287" s="43" t="n">
        <v>0.489</v>
      </c>
      <c r="M287" s="44" t="n">
        <v>4.99</v>
      </c>
      <c r="N287" s="15" t="str">
        <f aca="false">IF(AND($R287="Yes",D287&lt;'Headline figures'!$C$9),"Yes","No")</f>
        <v>No</v>
      </c>
      <c r="O287" s="15" t="str">
        <f aca="false">IF(AND($R287="Yes",L287&gt;='Headline figures'!$C$10),"Yes","No")</f>
        <v>No</v>
      </c>
      <c r="P287" s="15" t="str">
        <f aca="false">IF(AND($R287="Yes",M287&gt;'Headline figures'!$C$8),"Yes","No")</f>
        <v>No</v>
      </c>
      <c r="Q287" s="15" t="str">
        <f aca="false">IF(AND(N287="Yes",O287="Yes",P287="Yes"),"Yes","No")</f>
        <v>No</v>
      </c>
      <c r="R287" s="40" t="s">
        <v>104</v>
      </c>
      <c r="S287" s="40" t="s">
        <v>105</v>
      </c>
      <c r="T287" s="45" t="str">
        <f aca="false">IF(N287="Yes",M287,"")</f>
        <v/>
      </c>
      <c r="U287" s="45" t="n">
        <f aca="false">IF(AND($R287="Yes",H287="95% or above"),M287,"")</f>
        <v>4.99</v>
      </c>
    </row>
    <row r="288" customFormat="false" ht="15" hidden="false" customHeight="true" outlineLevel="0" collapsed="false">
      <c r="A288" s="46" t="n">
        <v>284</v>
      </c>
      <c r="B288" s="46" t="s">
        <v>684</v>
      </c>
      <c r="C288" s="46" t="s">
        <v>204</v>
      </c>
      <c r="D288" s="47" t="n">
        <v>2.57</v>
      </c>
      <c r="E288" s="48" t="n">
        <v>2555</v>
      </c>
      <c r="F288" s="48" t="n">
        <v>6562</v>
      </c>
      <c r="G288" s="33" t="n">
        <f aca="false">E288-F288</f>
        <v>-4007</v>
      </c>
      <c r="H288" s="46" t="s">
        <v>72</v>
      </c>
      <c r="I288" s="46" t="s">
        <v>685</v>
      </c>
      <c r="J288" s="48" t="n">
        <v>0</v>
      </c>
      <c r="K288" s="48" t="n">
        <v>240470</v>
      </c>
      <c r="L288" s="49" t="n">
        <v>0</v>
      </c>
      <c r="M288" s="50" t="n">
        <v>6.42</v>
      </c>
      <c r="N288" s="31" t="str">
        <f aca="false">IF(AND($R288="Yes",D288&lt;'Headline figures'!$C$9),"Yes","No")</f>
        <v>No</v>
      </c>
      <c r="O288" s="31" t="str">
        <f aca="false">IF(AND($R288="Yes",L288&gt;='Headline figures'!$C$10),"Yes","No")</f>
        <v>No</v>
      </c>
      <c r="P288" s="31" t="str">
        <f aca="false">IF(AND($R288="Yes",M288&gt;'Headline figures'!$C$8),"Yes","No")</f>
        <v>No</v>
      </c>
      <c r="Q288" s="31" t="str">
        <f aca="false">IF(AND(N288="Yes",O288="Yes",P288="Yes"),"Yes","No")</f>
        <v>No</v>
      </c>
      <c r="R288" s="46" t="s">
        <v>104</v>
      </c>
      <c r="S288" s="46" t="s">
        <v>105</v>
      </c>
      <c r="T288" s="45" t="str">
        <f aca="false">IF(N288="Yes",M288,"")</f>
        <v/>
      </c>
      <c r="U288" s="45" t="n">
        <f aca="false">IF(AND($R288="Yes",H288="95% or above"),M288,"")</f>
        <v>6.42</v>
      </c>
    </row>
    <row r="289" customFormat="false" ht="15" hidden="false" customHeight="true" outlineLevel="0" collapsed="false">
      <c r="A289" s="40" t="n">
        <v>285</v>
      </c>
      <c r="B289" s="40" t="s">
        <v>686</v>
      </c>
      <c r="C289" s="40" t="s">
        <v>195</v>
      </c>
      <c r="D289" s="41" t="n">
        <v>2.62</v>
      </c>
      <c r="E289" s="42" t="n">
        <v>1726</v>
      </c>
      <c r="F289" s="42" t="n">
        <v>4530</v>
      </c>
      <c r="G289" s="22" t="n">
        <f aca="false">E289-F289</f>
        <v>-2804</v>
      </c>
      <c r="H289" s="40" t="s">
        <v>72</v>
      </c>
      <c r="I289" s="40" t="s">
        <v>687</v>
      </c>
      <c r="J289" s="42" t="n">
        <v>70300</v>
      </c>
      <c r="K289" s="42" t="n">
        <v>503230</v>
      </c>
      <c r="L289" s="43" t="n">
        <v>0.14</v>
      </c>
      <c r="M289" s="44" t="n">
        <v>5.73</v>
      </c>
      <c r="N289" s="15" t="str">
        <f aca="false">IF(AND($R289="Yes",D289&lt;'Headline figures'!$C$9),"Yes","No")</f>
        <v>No</v>
      </c>
      <c r="O289" s="15" t="str">
        <f aca="false">IF(AND($R289="Yes",L289&gt;='Headline figures'!$C$10),"Yes","No")</f>
        <v>No</v>
      </c>
      <c r="P289" s="15" t="str">
        <f aca="false">IF(AND($R289="Yes",M289&gt;'Headline figures'!$C$8),"Yes","No")</f>
        <v>No</v>
      </c>
      <c r="Q289" s="15" t="str">
        <f aca="false">IF(AND(N289="Yes",O289="Yes",P289="Yes"),"Yes","No")</f>
        <v>No</v>
      </c>
      <c r="R289" s="40" t="s">
        <v>104</v>
      </c>
      <c r="S289" s="40" t="s">
        <v>105</v>
      </c>
      <c r="T289" s="45" t="str">
        <f aca="false">IF(N289="Yes",M289,"")</f>
        <v/>
      </c>
      <c r="U289" s="45" t="n">
        <f aca="false">IF(AND($R289="Yes",H289="95% or above"),M289,"")</f>
        <v>5.73</v>
      </c>
    </row>
    <row r="290" customFormat="false" ht="15" hidden="false" customHeight="true" outlineLevel="0" collapsed="false">
      <c r="A290" s="46" t="n">
        <v>286</v>
      </c>
      <c r="B290" s="46" t="s">
        <v>688</v>
      </c>
      <c r="C290" s="46" t="s">
        <v>149</v>
      </c>
      <c r="D290" s="47" t="n">
        <v>2.68</v>
      </c>
      <c r="E290" s="48" t="n">
        <v>698</v>
      </c>
      <c r="F290" s="48" t="n">
        <v>1874</v>
      </c>
      <c r="G290" s="33" t="n">
        <f aca="false">E290-F290</f>
        <v>-1176</v>
      </c>
      <c r="H290" s="46" t="s">
        <v>72</v>
      </c>
      <c r="I290" s="46" t="s">
        <v>689</v>
      </c>
      <c r="J290" s="48" t="n">
        <v>10320</v>
      </c>
      <c r="K290" s="48" t="n">
        <v>27560</v>
      </c>
      <c r="L290" s="49" t="n">
        <v>0.375</v>
      </c>
      <c r="M290" s="50" t="n">
        <v>6.95</v>
      </c>
      <c r="N290" s="31" t="str">
        <f aca="false">IF(AND($R290="Yes",D290&lt;'Headline figures'!$C$9),"Yes","No")</f>
        <v>No</v>
      </c>
      <c r="O290" s="31" t="str">
        <f aca="false">IF(AND($R290="Yes",L290&gt;='Headline figures'!$C$10),"Yes","No")</f>
        <v>No</v>
      </c>
      <c r="P290" s="31" t="str">
        <f aca="false">IF(AND($R290="Yes",M290&gt;'Headline figures'!$C$8),"Yes","No")</f>
        <v>No</v>
      </c>
      <c r="Q290" s="31" t="str">
        <f aca="false">IF(AND(N290="Yes",O290="Yes",P290="Yes"),"Yes","No")</f>
        <v>No</v>
      </c>
      <c r="R290" s="46" t="s">
        <v>104</v>
      </c>
      <c r="S290" s="46" t="s">
        <v>105</v>
      </c>
      <c r="T290" s="45" t="str">
        <f aca="false">IF(N290="Yes",M290,"")</f>
        <v/>
      </c>
      <c r="U290" s="45" t="n">
        <f aca="false">IF(AND($R290="Yes",H290="95% or above"),M290,"")</f>
        <v>6.95</v>
      </c>
    </row>
    <row r="291" customFormat="false" ht="15" hidden="false" customHeight="true" outlineLevel="0" collapsed="false">
      <c r="A291" s="40" t="n">
        <v>287</v>
      </c>
      <c r="B291" s="40" t="s">
        <v>690</v>
      </c>
      <c r="C291" s="40" t="s">
        <v>162</v>
      </c>
      <c r="D291" s="41" t="n">
        <v>2.79</v>
      </c>
      <c r="E291" s="42" t="n">
        <v>529</v>
      </c>
      <c r="F291" s="42" t="n">
        <v>1474</v>
      </c>
      <c r="G291" s="22" t="n">
        <f aca="false">E291-F291</f>
        <v>-945</v>
      </c>
      <c r="H291" s="40" t="s">
        <v>72</v>
      </c>
      <c r="I291" s="40" t="s">
        <v>691</v>
      </c>
      <c r="J291" s="42" t="n">
        <v>31010</v>
      </c>
      <c r="K291" s="42" t="n">
        <v>34660</v>
      </c>
      <c r="L291" s="43" t="n">
        <v>0.895</v>
      </c>
      <c r="M291" s="44" t="n">
        <v>7.12</v>
      </c>
      <c r="N291" s="15" t="str">
        <f aca="false">IF(AND($R291="Yes",D291&lt;'Headline figures'!$C$9),"Yes","No")</f>
        <v>No</v>
      </c>
      <c r="O291" s="15" t="str">
        <f aca="false">IF(AND($R291="Yes",L291&gt;='Headline figures'!$C$10),"Yes","No")</f>
        <v>Yes</v>
      </c>
      <c r="P291" s="15" t="str">
        <f aca="false">IF(AND($R291="Yes",M291&gt;'Headline figures'!$C$8),"Yes","No")</f>
        <v>No</v>
      </c>
      <c r="Q291" s="15" t="str">
        <f aca="false">IF(AND(N291="Yes",O291="Yes",P291="Yes"),"Yes","No")</f>
        <v>No</v>
      </c>
      <c r="R291" s="40" t="s">
        <v>104</v>
      </c>
      <c r="S291" s="40" t="s">
        <v>105</v>
      </c>
      <c r="T291" s="45" t="str">
        <f aca="false">IF(N291="Yes",M291,"")</f>
        <v/>
      </c>
      <c r="U291" s="45" t="n">
        <f aca="false">IF(AND($R291="Yes",H291="95% or above"),M291,"")</f>
        <v>7.12</v>
      </c>
    </row>
    <row r="292" customFormat="false" ht="15" hidden="false" customHeight="true" outlineLevel="0" collapsed="false">
      <c r="A292" s="46" t="n">
        <v>288</v>
      </c>
      <c r="B292" s="46" t="s">
        <v>692</v>
      </c>
      <c r="C292" s="46" t="s">
        <v>195</v>
      </c>
      <c r="D292" s="47" t="n">
        <v>2.85</v>
      </c>
      <c r="E292" s="48" t="n">
        <v>465</v>
      </c>
      <c r="F292" s="48" t="n">
        <v>1326</v>
      </c>
      <c r="G292" s="33" t="n">
        <f aca="false">E292-F292</f>
        <v>-861</v>
      </c>
      <c r="H292" s="46" t="s">
        <v>72</v>
      </c>
      <c r="I292" s="46" t="s">
        <v>693</v>
      </c>
      <c r="J292" s="48" t="n">
        <v>0</v>
      </c>
      <c r="K292" s="48" t="n">
        <v>19750</v>
      </c>
      <c r="L292" s="49" t="n">
        <v>0</v>
      </c>
      <c r="M292" s="50" t="n">
        <v>5.26</v>
      </c>
      <c r="N292" s="31" t="str">
        <f aca="false">IF(AND($R292="Yes",D292&lt;'Headline figures'!$C$9),"Yes","No")</f>
        <v>No</v>
      </c>
      <c r="O292" s="31" t="str">
        <f aca="false">IF(AND($R292="Yes",L292&gt;='Headline figures'!$C$10),"Yes","No")</f>
        <v>No</v>
      </c>
      <c r="P292" s="31" t="str">
        <f aca="false">IF(AND($R292="Yes",M292&gt;'Headline figures'!$C$8),"Yes","No")</f>
        <v>No</v>
      </c>
      <c r="Q292" s="31" t="str">
        <f aca="false">IF(AND(N292="Yes",O292="Yes",P292="Yes"),"Yes","No")</f>
        <v>No</v>
      </c>
      <c r="R292" s="46" t="s">
        <v>104</v>
      </c>
      <c r="S292" s="46" t="s">
        <v>105</v>
      </c>
      <c r="T292" s="45" t="str">
        <f aca="false">IF(N292="Yes",M292,"")</f>
        <v/>
      </c>
      <c r="U292" s="45" t="n">
        <f aca="false">IF(AND($R292="Yes",H292="95% or above"),M292,"")</f>
        <v>5.26</v>
      </c>
    </row>
    <row r="293" customFormat="false" ht="15" hidden="false" customHeight="true" outlineLevel="0" collapsed="false">
      <c r="A293" s="40" t="n">
        <v>289</v>
      </c>
      <c r="B293" s="40" t="s">
        <v>694</v>
      </c>
      <c r="C293" s="40" t="s">
        <v>162</v>
      </c>
      <c r="D293" s="41" t="n">
        <v>3.07</v>
      </c>
      <c r="E293" s="42" t="n">
        <v>752</v>
      </c>
      <c r="F293" s="42" t="n">
        <v>2312</v>
      </c>
      <c r="G293" s="22" t="n">
        <f aca="false">E293-F293</f>
        <v>-1560</v>
      </c>
      <c r="H293" s="40" t="s">
        <v>72</v>
      </c>
      <c r="I293" s="40" t="s">
        <v>695</v>
      </c>
      <c r="J293" s="42" t="n">
        <v>0</v>
      </c>
      <c r="K293" s="42" t="n">
        <v>378970</v>
      </c>
      <c r="L293" s="43" t="n">
        <v>0</v>
      </c>
      <c r="M293" s="44" t="n">
        <v>5.92</v>
      </c>
      <c r="N293" s="15" t="str">
        <f aca="false">IF(AND($R293="Yes",D293&lt;'Headline figures'!$C$9),"Yes","No")</f>
        <v>No</v>
      </c>
      <c r="O293" s="15" t="str">
        <f aca="false">IF(AND($R293="Yes",L293&gt;='Headline figures'!$C$10),"Yes","No")</f>
        <v>No</v>
      </c>
      <c r="P293" s="15" t="str">
        <f aca="false">IF(AND($R293="Yes",M293&gt;'Headline figures'!$C$8),"Yes","No")</f>
        <v>No</v>
      </c>
      <c r="Q293" s="15" t="str">
        <f aca="false">IF(AND(N293="Yes",O293="Yes",P293="Yes"),"Yes","No")</f>
        <v>No</v>
      </c>
      <c r="R293" s="40" t="s">
        <v>104</v>
      </c>
      <c r="S293" s="40" t="s">
        <v>105</v>
      </c>
      <c r="T293" s="45" t="str">
        <f aca="false">IF(N293="Yes",M293,"")</f>
        <v/>
      </c>
      <c r="U293" s="45" t="n">
        <f aca="false">IF(AND($R293="Yes",H293="95% or above"),M293,"")</f>
        <v>5.92</v>
      </c>
    </row>
    <row r="294" customFormat="false" ht="15" hidden="false" customHeight="true" outlineLevel="0" collapsed="false">
      <c r="A294" s="46" t="n">
        <v>290</v>
      </c>
      <c r="B294" s="46" t="s">
        <v>696</v>
      </c>
      <c r="C294" s="46" t="s">
        <v>135</v>
      </c>
      <c r="D294" s="47" t="n">
        <v>3.09</v>
      </c>
      <c r="E294" s="48" t="n">
        <v>1430</v>
      </c>
      <c r="F294" s="48" t="n">
        <v>4425</v>
      </c>
      <c r="G294" s="33" t="n">
        <f aca="false">E294-F294</f>
        <v>-2995</v>
      </c>
      <c r="H294" s="46" t="s">
        <v>72</v>
      </c>
      <c r="I294" s="46" t="s">
        <v>697</v>
      </c>
      <c r="J294" s="48" t="n">
        <v>0</v>
      </c>
      <c r="K294" s="48" t="n">
        <v>29030</v>
      </c>
      <c r="L294" s="49" t="n">
        <v>0</v>
      </c>
      <c r="M294" s="50" t="n">
        <v>6.3</v>
      </c>
      <c r="N294" s="31" t="str">
        <f aca="false">IF(AND($R294="Yes",D294&lt;'Headline figures'!$C$9),"Yes","No")</f>
        <v>No</v>
      </c>
      <c r="O294" s="31" t="str">
        <f aca="false">IF(AND($R294="Yes",L294&gt;='Headline figures'!$C$10),"Yes","No")</f>
        <v>No</v>
      </c>
      <c r="P294" s="31" t="str">
        <f aca="false">IF(AND($R294="Yes",M294&gt;'Headline figures'!$C$8),"Yes","No")</f>
        <v>No</v>
      </c>
      <c r="Q294" s="31" t="str">
        <f aca="false">IF(AND(N294="Yes",O294="Yes",P294="Yes"),"Yes","No")</f>
        <v>No</v>
      </c>
      <c r="R294" s="46" t="s">
        <v>104</v>
      </c>
      <c r="S294" s="46" t="s">
        <v>105</v>
      </c>
      <c r="T294" s="45" t="str">
        <f aca="false">IF(N294="Yes",M294,"")</f>
        <v/>
      </c>
      <c r="U294" s="45" t="n">
        <f aca="false">IF(AND($R294="Yes",H294="95% or above"),M294,"")</f>
        <v>6.3</v>
      </c>
    </row>
    <row r="295" customFormat="false" ht="15" hidden="false" customHeight="true" outlineLevel="0" collapsed="false">
      <c r="A295" s="40" t="n">
        <v>291</v>
      </c>
      <c r="B295" s="40" t="s">
        <v>698</v>
      </c>
      <c r="C295" s="40" t="s">
        <v>162</v>
      </c>
      <c r="D295" s="41" t="n">
        <v>3.34</v>
      </c>
      <c r="E295" s="42" t="n">
        <v>525</v>
      </c>
      <c r="F295" s="42" t="n">
        <v>1754</v>
      </c>
      <c r="G295" s="22" t="n">
        <f aca="false">E295-F295</f>
        <v>-1229</v>
      </c>
      <c r="H295" s="40" t="s">
        <v>72</v>
      </c>
      <c r="I295" s="40" t="s">
        <v>699</v>
      </c>
      <c r="J295" s="42" t="n">
        <v>7620</v>
      </c>
      <c r="K295" s="42" t="n">
        <v>11320</v>
      </c>
      <c r="L295" s="43" t="n">
        <v>0.673</v>
      </c>
      <c r="M295" s="44" t="n">
        <v>6.16</v>
      </c>
      <c r="N295" s="15" t="str">
        <f aca="false">IF(AND($R295="Yes",D295&lt;'Headline figures'!$C$9),"Yes","No")</f>
        <v>No</v>
      </c>
      <c r="O295" s="15" t="str">
        <f aca="false">IF(AND($R295="Yes",L295&gt;='Headline figures'!$C$10),"Yes","No")</f>
        <v>Yes</v>
      </c>
      <c r="P295" s="15" t="str">
        <f aca="false">IF(AND($R295="Yes",M295&gt;'Headline figures'!$C$8),"Yes","No")</f>
        <v>No</v>
      </c>
      <c r="Q295" s="15" t="str">
        <f aca="false">IF(AND(N295="Yes",O295="Yes",P295="Yes"),"Yes","No")</f>
        <v>No</v>
      </c>
      <c r="R295" s="40" t="s">
        <v>104</v>
      </c>
      <c r="S295" s="40" t="s">
        <v>105</v>
      </c>
      <c r="T295" s="45" t="str">
        <f aca="false">IF(N295="Yes",M295,"")</f>
        <v/>
      </c>
      <c r="U295" s="45" t="n">
        <f aca="false">IF(AND($R295="Yes",H295="95% or above"),M295,"")</f>
        <v>6.16</v>
      </c>
    </row>
    <row r="296" customFormat="false" ht="15" hidden="false" customHeight="true" outlineLevel="0" collapsed="false">
      <c r="A296" s="46" t="n">
        <v>292</v>
      </c>
      <c r="B296" s="46" t="s">
        <v>700</v>
      </c>
      <c r="C296" s="46" t="s">
        <v>195</v>
      </c>
      <c r="D296" s="47" t="n">
        <v>3.39</v>
      </c>
      <c r="E296" s="48" t="n">
        <v>482</v>
      </c>
      <c r="F296" s="48" t="n">
        <v>1636</v>
      </c>
      <c r="G296" s="33" t="n">
        <f aca="false">E296-F296</f>
        <v>-1154</v>
      </c>
      <c r="H296" s="46" t="s">
        <v>72</v>
      </c>
      <c r="I296" s="46" t="s">
        <v>701</v>
      </c>
      <c r="J296" s="48" t="n">
        <v>0</v>
      </c>
      <c r="K296" s="48" t="n">
        <v>9390</v>
      </c>
      <c r="L296" s="49" t="n">
        <v>0</v>
      </c>
      <c r="M296" s="50" t="n">
        <v>4.8</v>
      </c>
      <c r="N296" s="31" t="str">
        <f aca="false">IF(AND($R296="Yes",D296&lt;'Headline figures'!$C$9),"Yes","No")</f>
        <v>No</v>
      </c>
      <c r="O296" s="31" t="str">
        <f aca="false">IF(AND($R296="Yes",L296&gt;='Headline figures'!$C$10),"Yes","No")</f>
        <v>No</v>
      </c>
      <c r="P296" s="31" t="str">
        <f aca="false">IF(AND($R296="Yes",M296&gt;'Headline figures'!$C$8),"Yes","No")</f>
        <v>No</v>
      </c>
      <c r="Q296" s="31" t="str">
        <f aca="false">IF(AND(N296="Yes",O296="Yes",P296="Yes"),"Yes","No")</f>
        <v>No</v>
      </c>
      <c r="R296" s="46" t="s">
        <v>104</v>
      </c>
      <c r="S296" s="46" t="s">
        <v>105</v>
      </c>
      <c r="T296" s="45" t="str">
        <f aca="false">IF(N296="Yes",M296,"")</f>
        <v/>
      </c>
      <c r="U296" s="45" t="n">
        <f aca="false">IF(AND($R296="Yes",H296="95% or above"),M296,"")</f>
        <v>4.8</v>
      </c>
    </row>
    <row r="297" customFormat="false" ht="15" hidden="false" customHeight="true" outlineLevel="0" collapsed="false">
      <c r="A297" s="40" t="n">
        <v>293</v>
      </c>
      <c r="B297" s="40" t="s">
        <v>702</v>
      </c>
      <c r="C297" s="40" t="s">
        <v>149</v>
      </c>
      <c r="D297" s="41" t="n">
        <v>3.57</v>
      </c>
      <c r="E297" s="42" t="n">
        <v>812</v>
      </c>
      <c r="F297" s="42" t="n">
        <v>2899</v>
      </c>
      <c r="G297" s="22" t="n">
        <f aca="false">E297-F297</f>
        <v>-2087</v>
      </c>
      <c r="H297" s="40" t="s">
        <v>72</v>
      </c>
      <c r="I297" s="40" t="s">
        <v>703</v>
      </c>
      <c r="J297" s="42" t="n">
        <v>0</v>
      </c>
      <c r="K297" s="42" t="n">
        <v>63780</v>
      </c>
      <c r="L297" s="43" t="n">
        <v>0</v>
      </c>
      <c r="M297" s="44" t="n">
        <v>6.16</v>
      </c>
      <c r="N297" s="15" t="str">
        <f aca="false">IF(AND($R297="Yes",D297&lt;'Headline figures'!$C$9),"Yes","No")</f>
        <v>No</v>
      </c>
      <c r="O297" s="15" t="str">
        <f aca="false">IF(AND($R297="Yes",L297&gt;='Headline figures'!$C$10),"Yes","No")</f>
        <v>No</v>
      </c>
      <c r="P297" s="15" t="str">
        <f aca="false">IF(AND($R297="Yes",M297&gt;'Headline figures'!$C$8),"Yes","No")</f>
        <v>No</v>
      </c>
      <c r="Q297" s="15" t="str">
        <f aca="false">IF(AND(N297="Yes",O297="Yes",P297="Yes"),"Yes","No")</f>
        <v>No</v>
      </c>
      <c r="R297" s="40" t="s">
        <v>104</v>
      </c>
      <c r="S297" s="40" t="s">
        <v>105</v>
      </c>
      <c r="T297" s="45" t="str">
        <f aca="false">IF(N297="Yes",M297,"")</f>
        <v/>
      </c>
      <c r="U297" s="45" t="n">
        <f aca="false">IF(AND($R297="Yes",H297="95% or above"),M297,"")</f>
        <v>6.16</v>
      </c>
    </row>
    <row r="298" customFormat="false" ht="15" hidden="false" customHeight="true" outlineLevel="0" collapsed="false">
      <c r="A298" s="46" t="n">
        <v>294</v>
      </c>
      <c r="B298" s="46" t="s">
        <v>704</v>
      </c>
      <c r="C298" s="46" t="s">
        <v>162</v>
      </c>
      <c r="D298" s="47" t="n">
        <v>3.81</v>
      </c>
      <c r="E298" s="48" t="n">
        <v>426</v>
      </c>
      <c r="F298" s="48" t="n">
        <v>1623</v>
      </c>
      <c r="G298" s="33" t="n">
        <f aca="false">E298-F298</f>
        <v>-1197</v>
      </c>
      <c r="H298" s="46" t="s">
        <v>72</v>
      </c>
      <c r="I298" s="46" t="s">
        <v>705</v>
      </c>
      <c r="J298" s="48" t="n">
        <v>5240</v>
      </c>
      <c r="K298" s="48" t="n">
        <v>13700</v>
      </c>
      <c r="L298" s="49" t="n">
        <v>0.382</v>
      </c>
      <c r="M298" s="50" t="n">
        <v>4.69</v>
      </c>
      <c r="N298" s="31" t="str">
        <f aca="false">IF(AND($R298="Yes",D298&lt;'Headline figures'!$C$9),"Yes","No")</f>
        <v>No</v>
      </c>
      <c r="O298" s="31" t="str">
        <f aca="false">IF(AND($R298="Yes",L298&gt;='Headline figures'!$C$10),"Yes","No")</f>
        <v>No</v>
      </c>
      <c r="P298" s="31" t="str">
        <f aca="false">IF(AND($R298="Yes",M298&gt;'Headline figures'!$C$8),"Yes","No")</f>
        <v>No</v>
      </c>
      <c r="Q298" s="31" t="str">
        <f aca="false">IF(AND(N298="Yes",O298="Yes",P298="Yes"),"Yes","No")</f>
        <v>No</v>
      </c>
      <c r="R298" s="46" t="s">
        <v>104</v>
      </c>
      <c r="S298" s="46" t="s">
        <v>105</v>
      </c>
      <c r="T298" s="45" t="str">
        <f aca="false">IF(N298="Yes",M298,"")</f>
        <v/>
      </c>
      <c r="U298" s="45" t="n">
        <f aca="false">IF(AND($R298="Yes",H298="95% or above"),M298,"")</f>
        <v>4.69</v>
      </c>
    </row>
    <row r="299" customFormat="false" ht="15" hidden="false" customHeight="true" outlineLevel="0" collapsed="false">
      <c r="A299" s="40" t="n">
        <v>295</v>
      </c>
      <c r="B299" s="40" t="s">
        <v>706</v>
      </c>
      <c r="C299" s="40" t="s">
        <v>162</v>
      </c>
      <c r="D299" s="41" t="n">
        <v>4.11</v>
      </c>
      <c r="E299" s="42" t="n">
        <v>154</v>
      </c>
      <c r="F299" s="42" t="n">
        <v>632</v>
      </c>
      <c r="G299" s="22" t="n">
        <f aca="false">E299-F299</f>
        <v>-478</v>
      </c>
      <c r="H299" s="40" t="s">
        <v>72</v>
      </c>
      <c r="I299" s="40" t="s">
        <v>707</v>
      </c>
      <c r="J299" s="42" t="n">
        <v>3990</v>
      </c>
      <c r="K299" s="42" t="n">
        <v>7300</v>
      </c>
      <c r="L299" s="43" t="n">
        <v>0.547</v>
      </c>
      <c r="M299" s="44" t="n">
        <v>4.08</v>
      </c>
      <c r="N299" s="15" t="str">
        <f aca="false">IF(AND($R299="Yes",D299&lt;'Headline figures'!$C$9),"Yes","No")</f>
        <v>No</v>
      </c>
      <c r="O299" s="15" t="str">
        <f aca="false">IF(AND($R299="Yes",L299&gt;='Headline figures'!$C$10),"Yes","No")</f>
        <v>Yes</v>
      </c>
      <c r="P299" s="15" t="str">
        <f aca="false">IF(AND($R299="Yes",M299&gt;'Headline figures'!$C$8),"Yes","No")</f>
        <v>No</v>
      </c>
      <c r="Q299" s="15" t="str">
        <f aca="false">IF(AND(N299="Yes",O299="Yes",P299="Yes"),"Yes","No")</f>
        <v>No</v>
      </c>
      <c r="R299" s="40" t="s">
        <v>104</v>
      </c>
      <c r="S299" s="40" t="s">
        <v>105</v>
      </c>
      <c r="T299" s="45" t="str">
        <f aca="false">IF(N299="Yes",M299,"")</f>
        <v/>
      </c>
      <c r="U299" s="45" t="n">
        <f aca="false">IF(AND($R299="Yes",H299="95% or above"),M299,"")</f>
        <v>4.08</v>
      </c>
    </row>
    <row r="300" customFormat="false" ht="15" hidden="false" customHeight="true" outlineLevel="0" collapsed="false">
      <c r="A300" s="46" t="n">
        <v>296</v>
      </c>
      <c r="B300" s="46" t="s">
        <v>708</v>
      </c>
      <c r="C300" s="46" t="s">
        <v>162</v>
      </c>
      <c r="D300" s="47" t="n">
        <v>4.25</v>
      </c>
      <c r="E300" s="48" t="n">
        <v>365</v>
      </c>
      <c r="F300" s="48" t="n">
        <v>1552</v>
      </c>
      <c r="G300" s="33" t="n">
        <f aca="false">E300-F300</f>
        <v>-1187</v>
      </c>
      <c r="H300" s="46" t="s">
        <v>72</v>
      </c>
      <c r="I300" s="46" t="s">
        <v>709</v>
      </c>
      <c r="J300" s="48" t="n">
        <v>1720</v>
      </c>
      <c r="K300" s="48" t="n">
        <v>58450</v>
      </c>
      <c r="L300" s="49" t="n">
        <v>0.03</v>
      </c>
      <c r="M300" s="50" t="n">
        <v>5.57</v>
      </c>
      <c r="N300" s="31" t="str">
        <f aca="false">IF(AND($R300="Yes",D300&lt;'Headline figures'!$C$9),"Yes","No")</f>
        <v>No</v>
      </c>
      <c r="O300" s="31" t="str">
        <f aca="false">IF(AND($R300="Yes",L300&gt;='Headline figures'!$C$10),"Yes","No")</f>
        <v>No</v>
      </c>
      <c r="P300" s="31" t="str">
        <f aca="false">IF(AND($R300="Yes",M300&gt;'Headline figures'!$C$8),"Yes","No")</f>
        <v>No</v>
      </c>
      <c r="Q300" s="31" t="str">
        <f aca="false">IF(AND(N300="Yes",O300="Yes",P300="Yes"),"Yes","No")</f>
        <v>No</v>
      </c>
      <c r="R300" s="46" t="s">
        <v>104</v>
      </c>
      <c r="S300" s="46" t="s">
        <v>105</v>
      </c>
      <c r="T300" s="45" t="str">
        <f aca="false">IF(N300="Yes",M300,"")</f>
        <v/>
      </c>
      <c r="U300" s="45" t="n">
        <f aca="false">IF(AND($R300="Yes",H300="95% or above"),M300,"")</f>
        <v>5.57</v>
      </c>
    </row>
    <row r="301" customFormat="false" ht="15" hidden="false" customHeight="true" outlineLevel="0" collapsed="false">
      <c r="A301" s="40" t="n">
        <v>297</v>
      </c>
      <c r="B301" s="40" t="s">
        <v>710</v>
      </c>
      <c r="C301" s="40" t="s">
        <v>162</v>
      </c>
      <c r="D301" s="41" t="n">
        <v>4.31</v>
      </c>
      <c r="E301" s="42" t="n">
        <v>248</v>
      </c>
      <c r="F301" s="42" t="n">
        <v>1068</v>
      </c>
      <c r="G301" s="22" t="n">
        <f aca="false">E301-F301</f>
        <v>-820</v>
      </c>
      <c r="H301" s="40" t="s">
        <v>72</v>
      </c>
      <c r="I301" s="40" t="s">
        <v>711</v>
      </c>
      <c r="J301" s="51" t="s">
        <v>218</v>
      </c>
      <c r="K301" s="51" t="s">
        <v>218</v>
      </c>
      <c r="L301" s="52" t="s">
        <v>218</v>
      </c>
      <c r="M301" s="53" t="s">
        <v>218</v>
      </c>
      <c r="N301" s="15" t="str">
        <f aca="false">IF(AND($R301="Yes",D301&lt;'Headline figures'!$C$9),"Yes","No")</f>
        <v>No</v>
      </c>
      <c r="O301" s="15" t="str">
        <f aca="false">IF(AND($R301="Yes",L301&gt;='Headline figures'!$C$10),"Yes","No")</f>
        <v>No</v>
      </c>
      <c r="P301" s="15" t="str">
        <f aca="false">IF(AND($R301="Yes",M301&gt;'Headline figures'!$C$8),"Yes","No")</f>
        <v>No</v>
      </c>
      <c r="Q301" s="15" t="str">
        <f aca="false">IF(AND(N301="Yes",O301="Yes",P301="Yes"),"Yes","No")</f>
        <v>No</v>
      </c>
      <c r="R301" s="40" t="s">
        <v>219</v>
      </c>
      <c r="S301" s="40" t="s">
        <v>220</v>
      </c>
      <c r="T301" s="45" t="str">
        <f aca="false">IF(N301="Yes",M301,"")</f>
        <v/>
      </c>
      <c r="U301" s="45" t="str">
        <f aca="false">IF(AND($R301="Yes",H301="95% or above"),M301,"")</f>
        <v/>
      </c>
    </row>
    <row r="302" customFormat="false" ht="15" hidden="false" customHeight="true" outlineLevel="0" collapsed="false">
      <c r="A302" s="46" t="n">
        <v>298</v>
      </c>
      <c r="B302" s="46" t="s">
        <v>712</v>
      </c>
      <c r="C302" s="46" t="s">
        <v>162</v>
      </c>
      <c r="D302" s="47" t="n">
        <v>4.6</v>
      </c>
      <c r="E302" s="48" t="n">
        <v>803</v>
      </c>
      <c r="F302" s="48" t="n">
        <v>3695</v>
      </c>
      <c r="G302" s="33" t="n">
        <f aca="false">E302-F302</f>
        <v>-2892</v>
      </c>
      <c r="H302" s="46" t="s">
        <v>72</v>
      </c>
      <c r="I302" s="46" t="s">
        <v>713</v>
      </c>
      <c r="J302" s="48" t="n">
        <v>660</v>
      </c>
      <c r="K302" s="48" t="n">
        <v>14230</v>
      </c>
      <c r="L302" s="49" t="n">
        <v>0.046</v>
      </c>
      <c r="M302" s="50" t="n">
        <v>5.04</v>
      </c>
      <c r="N302" s="31" t="str">
        <f aca="false">IF(AND($R302="Yes",D302&lt;'Headline figures'!$C$9),"Yes","No")</f>
        <v>No</v>
      </c>
      <c r="O302" s="31" t="str">
        <f aca="false">IF(AND($R302="Yes",L302&gt;='Headline figures'!$C$10),"Yes","No")</f>
        <v>No</v>
      </c>
      <c r="P302" s="31" t="str">
        <f aca="false">IF(AND($R302="Yes",M302&gt;'Headline figures'!$C$8),"Yes","No")</f>
        <v>No</v>
      </c>
      <c r="Q302" s="31" t="str">
        <f aca="false">IF(AND(N302="Yes",O302="Yes",P302="Yes"),"Yes","No")</f>
        <v>No</v>
      </c>
      <c r="R302" s="46" t="s">
        <v>104</v>
      </c>
      <c r="S302" s="46" t="s">
        <v>105</v>
      </c>
      <c r="T302" s="45" t="str">
        <f aca="false">IF(N302="Yes",M302,"")</f>
        <v/>
      </c>
      <c r="U302" s="45" t="n">
        <f aca="false">IF(AND($R302="Yes",H302="95% or above"),M302,"")</f>
        <v>5.04</v>
      </c>
    </row>
    <row r="303" customFormat="false" ht="15" hidden="false" customHeight="true" outlineLevel="0" collapsed="false">
      <c r="A303" s="40" t="n">
        <v>299</v>
      </c>
      <c r="B303" s="40" t="s">
        <v>714</v>
      </c>
      <c r="C303" s="40" t="s">
        <v>162</v>
      </c>
      <c r="D303" s="41" t="n">
        <v>4.78</v>
      </c>
      <c r="E303" s="42" t="n">
        <v>164</v>
      </c>
      <c r="F303" s="42" t="n">
        <v>783</v>
      </c>
      <c r="G303" s="22" t="n">
        <f aca="false">E303-F303</f>
        <v>-619</v>
      </c>
      <c r="H303" s="40" t="s">
        <v>72</v>
      </c>
      <c r="I303" s="40" t="s">
        <v>715</v>
      </c>
      <c r="J303" s="42" t="n">
        <v>1050</v>
      </c>
      <c r="K303" s="42" t="n">
        <v>11070</v>
      </c>
      <c r="L303" s="43" t="n">
        <v>0.095</v>
      </c>
      <c r="M303" s="44" t="n">
        <v>4.18</v>
      </c>
      <c r="N303" s="15" t="str">
        <f aca="false">IF(AND($R303="Yes",D303&lt;'Headline figures'!$C$9),"Yes","No")</f>
        <v>No</v>
      </c>
      <c r="O303" s="15" t="str">
        <f aca="false">IF(AND($R303="Yes",L303&gt;='Headline figures'!$C$10),"Yes","No")</f>
        <v>No</v>
      </c>
      <c r="P303" s="15" t="str">
        <f aca="false">IF(AND($R303="Yes",M303&gt;'Headline figures'!$C$8),"Yes","No")</f>
        <v>No</v>
      </c>
      <c r="Q303" s="15" t="str">
        <f aca="false">IF(AND(N303="Yes",O303="Yes",P303="Yes"),"Yes","No")</f>
        <v>No</v>
      </c>
      <c r="R303" s="40" t="s">
        <v>104</v>
      </c>
      <c r="S303" s="40" t="s">
        <v>105</v>
      </c>
      <c r="T303" s="45" t="str">
        <f aca="false">IF(N303="Yes",M303,"")</f>
        <v/>
      </c>
      <c r="U303" s="45" t="n">
        <f aca="false">IF(AND($R303="Yes",H303="95% or above"),M303,"")</f>
        <v>4.18</v>
      </c>
    </row>
    <row r="304" customFormat="false" ht="15" hidden="false" customHeight="true" outlineLevel="0" collapsed="false">
      <c r="A304" s="46" t="n">
        <v>300</v>
      </c>
      <c r="B304" s="46" t="s">
        <v>716</v>
      </c>
      <c r="C304" s="46" t="s">
        <v>195</v>
      </c>
      <c r="D304" s="47" t="n">
        <v>8.41</v>
      </c>
      <c r="E304" s="48" t="n">
        <v>172</v>
      </c>
      <c r="F304" s="48" t="n">
        <v>1446</v>
      </c>
      <c r="G304" s="33" t="n">
        <f aca="false">E304-F304</f>
        <v>-1274</v>
      </c>
      <c r="H304" s="46" t="s">
        <v>72</v>
      </c>
      <c r="I304" s="46" t="s">
        <v>717</v>
      </c>
      <c r="J304" s="48" t="n">
        <v>0</v>
      </c>
      <c r="K304" s="48" t="n">
        <v>24510</v>
      </c>
      <c r="L304" s="49" t="n">
        <v>0</v>
      </c>
      <c r="M304" s="50" t="n">
        <v>4.68</v>
      </c>
      <c r="N304" s="31" t="str">
        <f aca="false">IF(AND($R304="Yes",D304&lt;'Headline figures'!$C$9),"Yes","No")</f>
        <v>No</v>
      </c>
      <c r="O304" s="31" t="str">
        <f aca="false">IF(AND($R304="Yes",L304&gt;='Headline figures'!$C$10),"Yes","No")</f>
        <v>No</v>
      </c>
      <c r="P304" s="31" t="str">
        <f aca="false">IF(AND($R304="Yes",M304&gt;'Headline figures'!$C$8),"Yes","No")</f>
        <v>No</v>
      </c>
      <c r="Q304" s="31" t="str">
        <f aca="false">IF(AND(N304="Yes",O304="Yes",P304="Yes"),"Yes","No")</f>
        <v>No</v>
      </c>
      <c r="R304" s="46" t="s">
        <v>104</v>
      </c>
      <c r="S304" s="46" t="s">
        <v>105</v>
      </c>
      <c r="T304" s="45" t="str">
        <f aca="false">IF(N304="Yes",M304,"")</f>
        <v/>
      </c>
      <c r="U304" s="45" t="n">
        <f aca="false">IF(AND($R304="Yes",H304="95% or above"),M304,"")</f>
        <v>4.68</v>
      </c>
    </row>
    <row r="305" customFormat="false" ht="15" hidden="false" customHeight="true" outlineLevel="0" collapsed="false">
      <c r="A305" s="40" t="n">
        <v>301</v>
      </c>
      <c r="B305" s="40" t="s">
        <v>718</v>
      </c>
      <c r="C305" s="40" t="s">
        <v>162</v>
      </c>
      <c r="D305" s="41" t="n">
        <v>113.75</v>
      </c>
      <c r="E305" s="42" t="n">
        <v>4</v>
      </c>
      <c r="F305" s="42" t="n">
        <v>455</v>
      </c>
      <c r="G305" s="22" t="n">
        <f aca="false">E305-F305</f>
        <v>-451</v>
      </c>
      <c r="H305" s="40" t="s">
        <v>72</v>
      </c>
      <c r="I305" s="40" t="s">
        <v>719</v>
      </c>
      <c r="J305" s="51" t="s">
        <v>218</v>
      </c>
      <c r="K305" s="51" t="s">
        <v>218</v>
      </c>
      <c r="L305" s="52" t="s">
        <v>218</v>
      </c>
      <c r="M305" s="53" t="s">
        <v>218</v>
      </c>
      <c r="N305" s="15" t="str">
        <f aca="false">IF(AND($R305="Yes",D305&lt;'Headline figures'!$C$9),"Yes","No")</f>
        <v>No</v>
      </c>
      <c r="O305" s="15" t="str">
        <f aca="false">IF(AND($R305="Yes",L305&gt;='Headline figures'!$C$10),"Yes","No")</f>
        <v>No</v>
      </c>
      <c r="P305" s="15" t="str">
        <f aca="false">IF(AND($R305="Yes",M305&gt;'Headline figures'!$C$8),"Yes","No")</f>
        <v>No</v>
      </c>
      <c r="Q305" s="15" t="str">
        <f aca="false">IF(AND(N305="Yes",O305="Yes",P305="Yes"),"Yes","No")</f>
        <v>No</v>
      </c>
      <c r="R305" s="40" t="s">
        <v>219</v>
      </c>
      <c r="S305" s="40" t="s">
        <v>220</v>
      </c>
      <c r="T305" s="45" t="str">
        <f aca="false">IF(N305="Yes",M305,"")</f>
        <v/>
      </c>
      <c r="U305" s="45" t="str">
        <f aca="false">IF(AND($R305="Yes",H305="95% or above"),M305,"")</f>
        <v/>
      </c>
    </row>
    <row r="307" customFormat="false" ht="15" hidden="false" customHeight="true" outlineLevel="0" collapsed="false">
      <c r="A307" s="12" t="s">
        <v>720</v>
      </c>
    </row>
  </sheetData>
  <autoFilter ref="A4:S305"/>
  <conditionalFormatting sqref="A5:S305">
    <cfRule type="expression" priority="2" aboveAverage="0" equalAverage="0" bottom="0" percent="0" rank="0" text="" dxfId="7">
      <formula>$Q5="Yes"</formula>
    </cfRule>
  </conditionalFormatting>
  <conditionalFormatting sqref="L5:L305">
    <cfRule type="dataBar" priority="3">
      <dataBar showValue="1" minLength="10" maxLength="90">
        <cfvo type="num" val="0"/>
        <cfvo type="num" val="1"/>
        <color rgb="FF70AD47"/>
      </dataBar>
      <extLst>
        <ext xmlns:x14="http://schemas.microsoft.com/office/spreadsheetml/2009/9/main" uri="{B025F937-C7B1-47D3-B67F-A62EFF666E3E}">
          <x14:id>{61309062-E5E6-4989-961C-18FC24517356}</x14:id>
        </ext>
      </extLst>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extLst>
    <ext xmlns:x14="http://schemas.microsoft.com/office/spreadsheetml/2009/9/main" uri="{78C0D931-6437-407d-A8EE-F0AAD7539E65}">
      <x14:conditionalFormattings>
        <x14:conditionalFormatting xmlns:xm="http://schemas.microsoft.com/office/excel/2006/main">
          <x14:cfRule type="dataBar" id="{61309062-E5E6-4989-961C-18FC24517356}">
            <x14:dataBar minLength="10" maxLength="90" axisPosition="none" gradient="true">
              <x14:cfvo type="num">
                <xm:f>0</xm:f>
              </x14:cfvo>
              <x14:cfvo type="num">
                <xm:f>1</xm:f>
              </x14:cfvo>
              <x14:negativeFillColor rgb="FF70AD47"/>
              <x14:axisColor rgb="FF000000"/>
            </x14:dataBar>
          </x14:cfRule>
          <xm:sqref>L5:L305</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15"/>
  </cols>
  <sheetData>
    <row r="1" customFormat="false" ht="21.75" hidden="false" customHeight="true" outlineLevel="0" collapsed="false">
      <c r="A1" s="2" t="s">
        <v>17</v>
      </c>
    </row>
    <row r="3" customFormat="false" ht="15" hidden="false" customHeight="true" outlineLevel="0" collapsed="false">
      <c r="A3" s="4" t="s">
        <v>721</v>
      </c>
    </row>
    <row r="5" customFormat="false" ht="30" hidden="false" customHeight="true" outlineLevel="0" collapsed="false">
      <c r="A5" s="57" t="s">
        <v>722</v>
      </c>
    </row>
    <row r="6" customFormat="false" ht="12" hidden="false" customHeight="true" outlineLevel="0" collapsed="false">
      <c r="A6" s="9" t="s">
        <v>723</v>
      </c>
    </row>
    <row r="8" customFormat="false" ht="30" hidden="false" customHeight="true" outlineLevel="0" collapsed="false">
      <c r="A8" s="57" t="s">
        <v>724</v>
      </c>
    </row>
    <row r="9" customFormat="false" ht="12" hidden="false" customHeight="true" outlineLevel="0" collapsed="false">
      <c r="A9" s="9" t="s">
        <v>723</v>
      </c>
    </row>
    <row r="11" customFormat="false" ht="45" hidden="false" customHeight="true" outlineLevel="0" collapsed="false">
      <c r="A11" s="57" t="s">
        <v>725</v>
      </c>
    </row>
    <row r="12" customFormat="false" ht="12" hidden="false" customHeight="true" outlineLevel="0" collapsed="false">
      <c r="A12" s="9" t="s">
        <v>726</v>
      </c>
    </row>
    <row r="14" customFormat="false" ht="15" hidden="false" customHeight="true" outlineLevel="0" collapsed="false">
      <c r="A14" s="4" t="s">
        <v>727</v>
      </c>
    </row>
    <row r="16" customFormat="false" ht="15" hidden="false" customHeight="true" outlineLevel="0" collapsed="false">
      <c r="A16" s="57" t="s">
        <v>728</v>
      </c>
    </row>
    <row r="18" customFormat="false" ht="45" hidden="false" customHeight="true" outlineLevel="0" collapsed="false">
      <c r="A18" s="57" t="s">
        <v>729</v>
      </c>
    </row>
    <row r="20" customFormat="false" ht="45" hidden="false" customHeight="true" outlineLevel="0" collapsed="false">
      <c r="A20" s="57" t="s">
        <v>730</v>
      </c>
    </row>
    <row r="22" customFormat="false" ht="30" hidden="false" customHeight="true" outlineLevel="0" collapsed="false">
      <c r="A22" s="57" t="s">
        <v>731</v>
      </c>
    </row>
    <row r="24" customFormat="false" ht="15" hidden="false" customHeight="true" outlineLevel="0" collapsed="false">
      <c r="A24" s="4" t="s">
        <v>732</v>
      </c>
    </row>
    <row r="26" customFormat="false" ht="30" hidden="false" customHeight="true" outlineLevel="0" collapsed="false">
      <c r="A26" s="57" t="s">
        <v>733</v>
      </c>
    </row>
    <row r="28" customFormat="false" ht="45" hidden="false" customHeight="true" outlineLevel="0" collapsed="false">
      <c r="A28" s="57" t="s">
        <v>734</v>
      </c>
    </row>
    <row r="30" customFormat="false" ht="45" hidden="false" customHeight="true" outlineLevel="0" collapsed="false">
      <c r="A30" s="57" t="s">
        <v>735</v>
      </c>
    </row>
    <row r="32" customFormat="false" ht="15" hidden="false" customHeight="true" outlineLevel="0" collapsed="false">
      <c r="A32" s="4" t="s">
        <v>736</v>
      </c>
    </row>
    <row r="34" customFormat="false" ht="60" hidden="false" customHeight="true" outlineLevel="0" collapsed="false">
      <c r="A34" s="57" t="s">
        <v>737</v>
      </c>
    </row>
  </sheetData>
  <hyperlinks>
    <hyperlink ref="A6" r:id="rId1" display="View on GOV.UK"/>
    <hyperlink ref="A9" r:id="rId2" display="View on GOV.UK"/>
    <hyperlink ref="A12" r:id="rId3" display="View on ONS"/>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2026-10-06T14:03:24Z</dcterms:created>
  <dc:creator>openpyxl</dc:creator>
  <dc:description/>
  <dc:language>en-US</dc:language>
  <cp:lastModifiedBy/>
  <dcterms:modified xsi:type="dcterms:W3CDTF">2026-10-22T08:46:10Z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